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00" windowWidth="15330" windowHeight="4695" activeTab="0"/>
  </bookViews>
  <sheets>
    <sheet name="dem2" sheetId="1" r:id="rId1"/>
  </sheets>
  <externalReferences>
    <externalReference r:id="rId4"/>
    <externalReference r:id="rId5"/>
  </externalReferences>
  <definedNames>
    <definedName name="__123Graph_D" hidden="1">'[1]DEMAND18'!#REF!</definedName>
    <definedName name="_xlnm._FilterDatabase" localSheetId="0" hidden="1">'dem2'!$A$21:$P$492</definedName>
    <definedName name="_Regression_Int" localSheetId="0" hidden="1">1</definedName>
    <definedName name="ah" localSheetId="0">'dem2'!$D$344:$L$344</definedName>
    <definedName name="ahcap" localSheetId="0">'dem2'!$D$462:$L$462</definedName>
    <definedName name="ahcap">'dem2'!$D$462:$L$462</definedName>
    <definedName name="animal" localSheetId="0">'dem2'!$E$13:$G$13</definedName>
    <definedName name="are" localSheetId="0">'dem2'!$D$445:$L$445</definedName>
    <definedName name="censusrec">#REF!</definedName>
    <definedName name="charged">#REF!</definedName>
    <definedName name="da">#REF!</definedName>
    <definedName name="dd" localSheetId="0">'dem2'!$D$372:$L$372</definedName>
    <definedName name="ee">#REF!</definedName>
    <definedName name="fishcap" localSheetId="0">'dem2'!$D$481:$L$481</definedName>
    <definedName name="fishcap">'dem2'!$D$481:$L$481</definedName>
    <definedName name="Fishrev" localSheetId="0">'dem2'!$D$436:$L$436</definedName>
    <definedName name="Fishrev">'dem2'!$D$436:$L$436</definedName>
    <definedName name="fwl">#REF!</definedName>
    <definedName name="fwlcap">#REF!</definedName>
    <definedName name="fwlrec">#REF!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b287">'dem2'!$J$7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'dem2'!$K$461</definedName>
    <definedName name="np">#REF!</definedName>
    <definedName name="Nutrition" localSheetId="0">#REF!</definedName>
    <definedName name="Nutrition">#REF!</definedName>
    <definedName name="oges" localSheetId="0">#REF!</definedName>
    <definedName name="oges">#REF!</definedName>
    <definedName name="pension">#REF!</definedName>
    <definedName name="_xlnm.Print_Area" localSheetId="0">'dem2'!$A$1:$L$493</definedName>
    <definedName name="_xlnm.Print_Titles" localSheetId="0">'dem2'!$15:$18</definedName>
    <definedName name="pw" localSheetId="0">#REF!</definedName>
    <definedName name="pw">#REF!</definedName>
    <definedName name="pwcap">#REF!</definedName>
    <definedName name="rec">'dem2'!$D$492:$L$492</definedName>
    <definedName name="rec1">#REF!</definedName>
    <definedName name="rec25">'dem2'!$D$489:$L$489</definedName>
    <definedName name="reform">#REF!</definedName>
    <definedName name="revise" localSheetId="0">'dem2'!#REF!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>#REF!</definedName>
    <definedName name="summary" localSheetId="0">'dem2'!#REF!</definedName>
    <definedName name="swc">#REF!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#REF!</definedName>
    <definedName name="welfarecap">#REF!</definedName>
    <definedName name="Z_11785445_139B_4A31_9FC3_9005FC3C3095_.wvu.FilterData" localSheetId="0" hidden="1">'dem2'!$B$21:$L$514</definedName>
    <definedName name="Z_11785445_139B_4A31_9FC3_9005FC3C3095_.wvu.PrintArea" localSheetId="0" hidden="1">'dem2'!$A$1:$L$492</definedName>
    <definedName name="Z_11785445_139B_4A31_9FC3_9005FC3C3095_.wvu.PrintTitles" localSheetId="0" hidden="1">'dem2'!$15:$18</definedName>
    <definedName name="Z_11785445_139B_4A31_9FC3_9005FC3C3095_.wvu.Rows" localSheetId="0" hidden="1">'dem2'!$7:$7</definedName>
    <definedName name="Z_239EE218_578E_4317_BEED_14D5D7089E27_.wvu.Cols" localSheetId="0" hidden="1">'dem2'!#REF!</definedName>
    <definedName name="Z_239EE218_578E_4317_BEED_14D5D7089E27_.wvu.FilterData" localSheetId="0" hidden="1">'dem2'!$A$1:$L$492</definedName>
    <definedName name="Z_239EE218_578E_4317_BEED_14D5D7089E27_.wvu.PrintArea" localSheetId="0" hidden="1">'dem2'!$A$1:$L$483</definedName>
    <definedName name="Z_239EE218_578E_4317_BEED_14D5D7089E27_.wvu.PrintTitles" localSheetId="0" hidden="1">'dem2'!$15:$18</definedName>
    <definedName name="Z_302A3EA3_AE96_11D5_A646_0050BA3D7AFD_.wvu.Cols" localSheetId="0" hidden="1">'dem2'!#REF!</definedName>
    <definedName name="Z_302A3EA3_AE96_11D5_A646_0050BA3D7AFD_.wvu.FilterData" localSheetId="0" hidden="1">'dem2'!$A$1:$L$492</definedName>
    <definedName name="Z_302A3EA3_AE96_11D5_A646_0050BA3D7AFD_.wvu.PrintArea" localSheetId="0" hidden="1">'dem2'!$A$1:$L$483</definedName>
    <definedName name="Z_302A3EA3_AE96_11D5_A646_0050BA3D7AFD_.wvu.PrintTitles" localSheetId="0" hidden="1">'dem2'!$15:$18</definedName>
    <definedName name="Z_36DBA021_0ECB_11D4_8064_004005726899_.wvu.Cols" localSheetId="0" hidden="1">'dem2'!#REF!</definedName>
    <definedName name="Z_36DBA021_0ECB_11D4_8064_004005726899_.wvu.FilterData" localSheetId="0" hidden="1">'dem2'!$C$21:$C$462</definedName>
    <definedName name="Z_36DBA021_0ECB_11D4_8064_004005726899_.wvu.PrintArea" localSheetId="0" hidden="1">'dem2'!$A$1:$L$461</definedName>
    <definedName name="Z_36DBA021_0ECB_11D4_8064_004005726899_.wvu.PrintTitles" localSheetId="0" hidden="1">'dem2'!$15:$18</definedName>
    <definedName name="Z_5071B95B_B9AE_41D2_8D05_F6F32A4219CA_.wvu.FilterData" localSheetId="0" hidden="1">'dem2'!$A$21:$P$492</definedName>
    <definedName name="Z_93EBE921_AE91_11D5_8685_004005726899_.wvu.Cols" localSheetId="0" hidden="1">'dem2'!#REF!</definedName>
    <definedName name="Z_93EBE921_AE91_11D5_8685_004005726899_.wvu.FilterData" localSheetId="0" hidden="1">'dem2'!$C$21:$C$462</definedName>
    <definedName name="Z_93EBE921_AE91_11D5_8685_004005726899_.wvu.PrintArea" localSheetId="0" hidden="1">'dem2'!$A$1:$L$461</definedName>
    <definedName name="Z_93EBE921_AE91_11D5_8685_004005726899_.wvu.PrintTitles" localSheetId="0" hidden="1">'dem2'!$15:$18</definedName>
    <definedName name="Z_94DA79C1_0FDE_11D5_9579_000021DAEEA2_.wvu.Cols" localSheetId="0" hidden="1">'dem2'!#REF!</definedName>
    <definedName name="Z_94DA79C1_0FDE_11D5_9579_000021DAEEA2_.wvu.FilterData" localSheetId="0" hidden="1">'dem2'!$C$21:$C$462</definedName>
    <definedName name="Z_94DA79C1_0FDE_11D5_9579_000021DAEEA2_.wvu.PrintArea" localSheetId="0" hidden="1">'dem2'!$A$1:$L$461</definedName>
    <definedName name="Z_94DA79C1_0FDE_11D5_9579_000021DAEEA2_.wvu.PrintTitles" localSheetId="0" hidden="1">'dem2'!$15:$18</definedName>
    <definedName name="Z_A1D4F895_248C_45AC_AB56_DBE99D2594FB_.wvu.FilterData" localSheetId="0" hidden="1">'dem2'!$A$20:$L$496</definedName>
    <definedName name="Z_A1D4F895_248C_45AC_AB56_DBE99D2594FB_.wvu.PrintArea" localSheetId="0" hidden="1">'dem2'!$A$1:$L$483</definedName>
    <definedName name="Z_A1D4F895_248C_45AC_AB56_DBE99D2594FB_.wvu.PrintTitles" localSheetId="0" hidden="1">'dem2'!$15:$18</definedName>
    <definedName name="Z_AB0B25A3_0912_441B_B755_8571BB521299_.wvu.FilterData" localSheetId="0" hidden="1">'dem2'!$A$21:$P$492</definedName>
    <definedName name="Z_AB0B25A3_0912_441B_B755_8571BB521299_.wvu.PrintArea" localSheetId="0" hidden="1">'dem2'!$A$1:$L$492</definedName>
    <definedName name="Z_AB0B25A3_0912_441B_B755_8571BB521299_.wvu.PrintTitles" localSheetId="0" hidden="1">'dem2'!$15:$18</definedName>
    <definedName name="Z_AB0B25A3_0912_441B_B755_8571BB521299_.wvu.Rows" localSheetId="0" hidden="1">'dem2'!$7:$7</definedName>
    <definedName name="Z_B4CB098C_161F_11D5_8064_004005726899_.wvu.FilterData" localSheetId="0" hidden="1">'dem2'!$C$21:$C$462</definedName>
    <definedName name="Z_B4CB098E_161F_11D5_8064_004005726899_.wvu.FilterData" localSheetId="0" hidden="1">'dem2'!$C$21:$C$462</definedName>
    <definedName name="Z_C868F8C3_16D7_11D5_A68D_81D6213F5331_.wvu.Cols" localSheetId="0" hidden="1">'dem2'!#REF!</definedName>
    <definedName name="Z_C868F8C3_16D7_11D5_A68D_81D6213F5331_.wvu.FilterData" localSheetId="0" hidden="1">'dem2'!$C$21:$C$462</definedName>
    <definedName name="Z_C868F8C3_16D7_11D5_A68D_81D6213F5331_.wvu.PrintArea" localSheetId="0" hidden="1">'dem2'!$A$1:$L$461</definedName>
    <definedName name="Z_C868F8C3_16D7_11D5_A68D_81D6213F5331_.wvu.PrintTitles" localSheetId="0" hidden="1">'dem2'!$15:$18</definedName>
    <definedName name="Z_C9005DB3_FAA8_4560_9BCE_49977A5934C6_.wvu.FilterData" localSheetId="0" hidden="1">'dem2'!$B$21:$L$514</definedName>
    <definedName name="Z_C9005DB3_FAA8_4560_9BCE_49977A5934C6_.wvu.PrintArea" localSheetId="0" hidden="1">'dem2'!$A$1:$L$492</definedName>
    <definedName name="Z_C9005DB3_FAA8_4560_9BCE_49977A5934C6_.wvu.PrintTitles" localSheetId="0" hidden="1">'dem2'!$15:$18</definedName>
    <definedName name="Z_C9005DB3_FAA8_4560_9BCE_49977A5934C6_.wvu.Rows" localSheetId="0" hidden="1">'dem2'!$7:$7</definedName>
    <definedName name="Z_E57F7D2B_6C27_407B_9710_2828BB462CF1_.wvu.FilterData" localSheetId="0" hidden="1">'dem2'!$A$21:$P$492</definedName>
    <definedName name="Z_E57F7D2B_6C27_407B_9710_2828BB462CF1_.wvu.PrintArea" localSheetId="0" hidden="1">'dem2'!$A$1:$L$492</definedName>
    <definedName name="Z_E57F7D2B_6C27_407B_9710_2828BB462CF1_.wvu.PrintTitles" localSheetId="0" hidden="1">'dem2'!$15:$18</definedName>
    <definedName name="Z_E57F7D2B_6C27_407B_9710_2828BB462CF1_.wvu.Rows" localSheetId="0" hidden="1">'dem2'!$7:$7</definedName>
    <definedName name="Z_E5DF37BD_125C_11D5_8DC4_D0F5D88B3549_.wvu.Cols" localSheetId="0" hidden="1">'dem2'!#REF!</definedName>
    <definedName name="Z_E5DF37BD_125C_11D5_8DC4_D0F5D88B3549_.wvu.FilterData" localSheetId="0" hidden="1">'dem2'!$C$21:$C$462</definedName>
    <definedName name="Z_E5DF37BD_125C_11D5_8DC4_D0F5D88B3549_.wvu.PrintArea" localSheetId="0" hidden="1">'dem2'!$A$1:$L$461</definedName>
    <definedName name="Z_E5DF37BD_125C_11D5_8DC4_D0F5D88B3549_.wvu.PrintTitles" localSheetId="0" hidden="1">'dem2'!$15:$18</definedName>
    <definedName name="Z_F8ADACC1_164E_11D6_B603_000021DAEEA2_.wvu.Cols" localSheetId="0" hidden="1">'dem2'!#REF!</definedName>
    <definedName name="Z_F8ADACC1_164E_11D6_B603_000021DAEEA2_.wvu.FilterData" localSheetId="0" hidden="1">'dem2'!$C$21:$C$462</definedName>
    <definedName name="Z_F8ADACC1_164E_11D6_B603_000021DAEEA2_.wvu.PrintArea" localSheetId="0" hidden="1">'dem2'!$A$1:$L$489</definedName>
    <definedName name="Z_F8ADACC1_164E_11D6_B603_000021DAEEA2_.wvu.PrintTitles" localSheetId="0" hidden="1">'dem2'!$15:$18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3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6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8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9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27 employees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27 employees
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13</t>
        </r>
      </text>
    </comment>
    <comment ref="A1" authorId="0">
      <text>
        <r>
          <rPr>
            <b/>
            <sz val="8"/>
            <rFont val="Tahoma"/>
            <family val="2"/>
          </rPr>
          <t>BUDGET SECTION:
31 emp.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11 emp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11 emp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15 EMPLOYEES.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13 emp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13 emp</t>
        </r>
      </text>
    </comment>
    <comment ref="A1" authorId="0">
      <text>
        <r>
          <rPr>
            <b/>
            <sz val="8"/>
            <rFont val="Tahoma"/>
            <family val="2"/>
          </rPr>
          <t>BUDGET SECTION:
21 EMPLOYEES.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48 emp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48 emp</t>
        </r>
      </text>
    </comment>
    <comment ref="A1" authorId="0">
      <text>
        <r>
          <rPr>
            <b/>
            <sz val="8"/>
            <rFont val="Tahoma"/>
            <family val="2"/>
          </rPr>
          <t>Buget Section: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17 EMPLOYEES.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26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70% incr. For MR.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16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15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8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67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9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13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21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2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 employee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7 employees</t>
        </r>
      </text>
    </comment>
  </commentList>
</comments>
</file>

<file path=xl/sharedStrings.xml><?xml version="1.0" encoding="utf-8"?>
<sst xmlns="http://schemas.openxmlformats.org/spreadsheetml/2006/main" count="776" uniqueCount="369">
  <si>
    <t>DEMAND NO. 2</t>
  </si>
  <si>
    <t>ANIMAL HUSBANDRY, LIVESTOCK, FISHERIES AND VETERINARY SERVICES</t>
  </si>
  <si>
    <t>Animal Husbandry</t>
  </si>
  <si>
    <t>Dairy Development</t>
  </si>
  <si>
    <t>Agricultural Research &amp; Education</t>
  </si>
  <si>
    <t>(a) Capital Account of Agriculture and Allied Activities</t>
  </si>
  <si>
    <t>Capital Outlay on Animal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</si>
  <si>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</si>
  <si>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</si>
  <si>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</si>
  <si>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</si>
  <si>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</si>
  <si>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</si>
  <si>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</si>
  <si>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</si>
  <si>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</si>
  <si>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</si>
  <si>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</si>
  <si>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</si>
  <si>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</si>
  <si>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</si>
  <si>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</si>
  <si>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</si>
  <si>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</si>
  <si>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</si>
  <si>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</si>
  <si>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</si>
  <si>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</si>
  <si>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</si>
  <si>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</si>
  <si>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</si>
  <si>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</si>
  <si>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</si>
  <si>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</si>
  <si>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</si>
  <si>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</si>
  <si>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</si>
  <si>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</si>
  <si>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</si>
  <si>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</si>
  <si>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</si>
  <si>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</si>
  <si>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</si>
  <si>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</si>
  <si>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</si>
  <si>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</si>
  <si>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</si>
  <si>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</si>
  <si>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</si>
  <si>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</si>
  <si>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</si>
  <si>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</si>
  <si>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</si>
  <si>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</si>
  <si>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</si>
  <si>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</si>
  <si>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</si>
  <si>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</si>
  <si>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</si>
  <si>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</si>
  <si>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</si>
  <si>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</si>
  <si>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</si>
  <si>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</si>
  <si>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</si>
  <si>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</si>
  <si>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</si>
  <si>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</si>
  <si>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</si>
  <si>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</si>
  <si>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</si>
  <si>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</si>
  <si>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</si>
  <si>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</si>
  <si>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62.00.84</t>
  </si>
  <si>
    <t>Veterinary Council (50:50%CSS)</t>
  </si>
  <si>
    <t>62.00.85</t>
  </si>
  <si>
    <t>Cattle and Buffalo Development</t>
  </si>
  <si>
    <t>Intensive Cattle Development</t>
  </si>
  <si>
    <t>63.44.01</t>
  </si>
  <si>
    <t>63.44.11</t>
  </si>
  <si>
    <t>63.44.13</t>
  </si>
  <si>
    <t>63.44.21</t>
  </si>
  <si>
    <t>63.45.01</t>
  </si>
  <si>
    <t>63.45.02</t>
  </si>
  <si>
    <t>63.45.11</t>
  </si>
  <si>
    <t>63.45.13</t>
  </si>
  <si>
    <t>63.46.01</t>
  </si>
  <si>
    <t>63.46.02</t>
  </si>
  <si>
    <t>63.46.11</t>
  </si>
  <si>
    <t>63.46.13</t>
  </si>
  <si>
    <t>63.47.01</t>
  </si>
  <si>
    <t>63.47.02</t>
  </si>
  <si>
    <t>63.47.11</t>
  </si>
  <si>
    <t>63.47.13</t>
  </si>
  <si>
    <t>63.48.01</t>
  </si>
  <si>
    <t>63.48.02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</si>
  <si>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</si>
  <si>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</si>
  <si>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</si>
  <si>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</si>
  <si>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</si>
  <si>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</si>
  <si>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</si>
  <si>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Supplies &amp; Materials</t>
  </si>
  <si>
    <t>Poultry Development</t>
  </si>
  <si>
    <t>Intensive Poultry Development</t>
  </si>
  <si>
    <t>68.44.01</t>
  </si>
  <si>
    <t>68.44.11</t>
  </si>
  <si>
    <t>68.44.13</t>
  </si>
  <si>
    <t>68.44.21</t>
  </si>
  <si>
    <t>68.44.85</t>
  </si>
  <si>
    <t>68.45.01</t>
  </si>
  <si>
    <t>68.45.11</t>
  </si>
  <si>
    <t>68.45.13</t>
  </si>
  <si>
    <t>68.47.01</t>
  </si>
  <si>
    <t>68.47.11</t>
  </si>
  <si>
    <t>68.47.13</t>
  </si>
  <si>
    <t>68.48.01</t>
  </si>
  <si>
    <t>68.48.11</t>
  </si>
  <si>
    <t>68.48.13</t>
  </si>
  <si>
    <t>Sheep and Wool Development</t>
  </si>
  <si>
    <t>Extension of Sheep Breeding Centres</t>
  </si>
  <si>
    <t>69.45.11</t>
  </si>
  <si>
    <t>69.46.01</t>
  </si>
  <si>
    <t>69.46.11</t>
  </si>
  <si>
    <t>69.47.01</t>
  </si>
  <si>
    <t>69.47.11</t>
  </si>
  <si>
    <t>Intensive Piggery development</t>
  </si>
  <si>
    <t>70.44.01</t>
  </si>
  <si>
    <t>70.44.11</t>
  </si>
  <si>
    <t>70.44.21</t>
  </si>
  <si>
    <t>70.44.76</t>
  </si>
  <si>
    <t>Piggery Development (Ralong)</t>
  </si>
  <si>
    <t>70.44.77</t>
  </si>
  <si>
    <t>Piggery Development (Gyalshing)</t>
  </si>
  <si>
    <t>70.45.01</t>
  </si>
  <si>
    <t>70.45.11</t>
  </si>
  <si>
    <t>70.46.01</t>
  </si>
  <si>
    <t>70.46.11</t>
  </si>
  <si>
    <t>70.48.01</t>
  </si>
  <si>
    <t>70.48.11</t>
  </si>
  <si>
    <t>Intensive Piggery Development</t>
  </si>
  <si>
    <t>Piggery Development</t>
  </si>
  <si>
    <t>Other Live Stock Development</t>
  </si>
  <si>
    <t>Goat Breeding</t>
  </si>
  <si>
    <t>Goat Farm, Mangalbarey</t>
  </si>
  <si>
    <t>Other Livestock Breeding</t>
  </si>
  <si>
    <t>Fodder and Feed Development</t>
  </si>
  <si>
    <t>Pasture Development</t>
  </si>
  <si>
    <t>73.44.01</t>
  </si>
  <si>
    <t>73.44.21</t>
  </si>
  <si>
    <t>73.45.01</t>
  </si>
  <si>
    <t>73.45.02</t>
  </si>
  <si>
    <t>73.45.11</t>
  </si>
  <si>
    <t>73.45.13</t>
  </si>
  <si>
    <t>73.46.01</t>
  </si>
  <si>
    <t>73.46.02</t>
  </si>
  <si>
    <t>73.47.01</t>
  </si>
  <si>
    <t>73.47.02</t>
  </si>
  <si>
    <t>73.47.11</t>
  </si>
  <si>
    <t>73.47.13</t>
  </si>
  <si>
    <t>73.48.01</t>
  </si>
  <si>
    <t>73.48.11</t>
  </si>
  <si>
    <t>73.48.13</t>
  </si>
  <si>
    <t>Extension and Training</t>
  </si>
  <si>
    <t>Farmer's Training &amp; Extension Programme</t>
  </si>
  <si>
    <t>74.44.01</t>
  </si>
  <si>
    <t>74.44.11</t>
  </si>
  <si>
    <t>74.44.13</t>
  </si>
  <si>
    <t>74.44.50</t>
  </si>
  <si>
    <t>Other Charges (Shows, exhibition)</t>
  </si>
  <si>
    <t>74.46.01</t>
  </si>
  <si>
    <t>74.46.11</t>
  </si>
  <si>
    <t>74.48.01</t>
  </si>
  <si>
    <t>74.48.11</t>
  </si>
  <si>
    <t>Census, Survey and Investigation</t>
  </si>
  <si>
    <t>75.44.01</t>
  </si>
  <si>
    <t>75.44.93</t>
  </si>
  <si>
    <t>75.44.94</t>
  </si>
  <si>
    <t>Integrated Sample Survey for Major Livestock Product (100% CSS)</t>
  </si>
  <si>
    <t>Other Expenditure</t>
  </si>
  <si>
    <t>76.00.27</t>
  </si>
  <si>
    <t>60.44.02</t>
  </si>
  <si>
    <t>60.47.02</t>
  </si>
  <si>
    <t>Dairy Development Projects</t>
  </si>
  <si>
    <t>Dairy Projects</t>
  </si>
  <si>
    <t>Fisheries</t>
  </si>
  <si>
    <t>Establishment</t>
  </si>
  <si>
    <t>60.00.01</t>
  </si>
  <si>
    <t>60.00.11</t>
  </si>
  <si>
    <t>60.00.13</t>
  </si>
  <si>
    <t>60.00.27</t>
  </si>
  <si>
    <t>Direction and Administration</t>
  </si>
  <si>
    <t>Inland Fisheries</t>
  </si>
  <si>
    <t>Trout Fish Seed</t>
  </si>
  <si>
    <t>61.00.01</t>
  </si>
  <si>
    <t>61.00.11</t>
  </si>
  <si>
    <t>61.00.13</t>
  </si>
  <si>
    <t>61.00.27</t>
  </si>
  <si>
    <t>Carps and Cat Fish Seed Production</t>
  </si>
  <si>
    <t>62.00.01</t>
  </si>
  <si>
    <t>62.00.11</t>
  </si>
  <si>
    <t>62.00.13</t>
  </si>
  <si>
    <t>62.00.27</t>
  </si>
  <si>
    <t>Conservation of Reverine Fisheries</t>
  </si>
  <si>
    <t>63.00.01</t>
  </si>
  <si>
    <t>63.00.11</t>
  </si>
  <si>
    <t>63.00.13</t>
  </si>
  <si>
    <t>63.00.27</t>
  </si>
  <si>
    <t>Propagation of Mahseer</t>
  </si>
  <si>
    <t>64.00.50</t>
  </si>
  <si>
    <t>Fish Farmers Development</t>
  </si>
  <si>
    <t>66.00.72</t>
  </si>
  <si>
    <t>Fish Farmers Development Activities</t>
  </si>
  <si>
    <t>Training</t>
  </si>
  <si>
    <t>67.00.73</t>
  </si>
  <si>
    <t>Departmental Training activities</t>
  </si>
  <si>
    <t>Research</t>
  </si>
  <si>
    <t>Diseases &amp; Nutrition Research</t>
  </si>
  <si>
    <t>62.00.50</t>
  </si>
  <si>
    <t>CAPITAL SECTION</t>
  </si>
  <si>
    <t>Capital Outlay on  Animal Husbandry</t>
  </si>
  <si>
    <t>Veterinary Services and Animal Health</t>
  </si>
  <si>
    <t>44</t>
  </si>
  <si>
    <t>00.44.71</t>
  </si>
  <si>
    <t>Land and Building</t>
  </si>
  <si>
    <t>Capital Outlay on Fisheries</t>
  </si>
  <si>
    <t>62.00.86</t>
  </si>
  <si>
    <t>60.45.27</t>
  </si>
  <si>
    <t>Rabies Control Programme</t>
  </si>
  <si>
    <t>Clean Milk Production (Central Plan)</t>
  </si>
  <si>
    <t>Construction of Aquarium (80:20% CSS)</t>
  </si>
  <si>
    <t>62.00.83</t>
  </si>
  <si>
    <t>61.44.53</t>
  </si>
  <si>
    <t>00.00.82</t>
  </si>
  <si>
    <t>00.00.83</t>
  </si>
  <si>
    <t>Rinderpest Eradication Programme 
(100% CSS)</t>
  </si>
  <si>
    <t>Undertaking Quinquennial Census
(100% CSS)</t>
  </si>
  <si>
    <t>Development of Inland Fisheries and Aquaculture (75:25% CSS)</t>
  </si>
  <si>
    <t>II. Details of the estimates and the heads under which this grant will be accounted for:</t>
  </si>
  <si>
    <t>Assistance for Poultry Development                       (100% CSS)</t>
  </si>
  <si>
    <t>Revenue</t>
  </si>
  <si>
    <t>Rent Rates &amp; Taxes</t>
  </si>
  <si>
    <t>Fisheries Statistics (100% CSS)</t>
  </si>
  <si>
    <t>82.00.02</t>
  </si>
  <si>
    <t>60.46.14</t>
  </si>
  <si>
    <t>00.00.75</t>
  </si>
  <si>
    <t>Animal Diseases Surveillance 
(75:25%CSS)</t>
  </si>
  <si>
    <t>Prevention and Control of Animal 
Diseases</t>
  </si>
  <si>
    <t>C - Economic Services (a) Agriculture and Allied Activities</t>
  </si>
  <si>
    <t>C - Capital Accounts of Economic Services</t>
  </si>
  <si>
    <t>73.44.88</t>
  </si>
  <si>
    <t>72.00.88</t>
  </si>
  <si>
    <t>Slaughter House, Majitar</t>
  </si>
  <si>
    <t>Slaughter House,  Majitar</t>
  </si>
  <si>
    <t>Conservation of Threatened Breeds of Yak in Sikkim (100% CSS)</t>
  </si>
  <si>
    <t>Administrative Investigation and 
Statistics</t>
  </si>
  <si>
    <t>MSS</t>
  </si>
  <si>
    <t>DS</t>
  </si>
  <si>
    <t xml:space="preserve">% </t>
  </si>
  <si>
    <t>Disc %</t>
  </si>
  <si>
    <t>2010-11</t>
  </si>
  <si>
    <t>68.44.87</t>
  </si>
  <si>
    <t>68.44.88</t>
  </si>
  <si>
    <t>68.44.89</t>
  </si>
  <si>
    <t>Distribution of Benefits to Poultry 
Growers</t>
  </si>
  <si>
    <t>72.00.89</t>
  </si>
  <si>
    <t>Conservation of Threatened Breeds of Banpala Sheep in Sikkim (100% CSS)</t>
  </si>
  <si>
    <t>74.44.72</t>
  </si>
  <si>
    <t>Establishment of Regional Veterinary Training Centre (NEC)</t>
  </si>
  <si>
    <t>68.44.90</t>
  </si>
  <si>
    <t xml:space="preserve">Poultry Mission </t>
  </si>
  <si>
    <t>00.44.74</t>
  </si>
  <si>
    <t>00.00.84</t>
  </si>
  <si>
    <t xml:space="preserve">Construction of Fish Pond </t>
  </si>
  <si>
    <t>71.61.81</t>
  </si>
  <si>
    <t>72.00.90</t>
  </si>
  <si>
    <t>Strengthening of Angora Rabbit Farm at Rabum, Chungthang ( 100% CSS)</t>
  </si>
  <si>
    <t xml:space="preserve">Rural Backyard Poultry Development 
(100% CSS) </t>
  </si>
  <si>
    <t>Strengthening of Goat Farm at Mangalbaria 
(100% CSS)</t>
  </si>
  <si>
    <t>Veterinary Services &amp; Animal 
Health</t>
  </si>
  <si>
    <t>Fodder Development Programme
(100% CSS)</t>
  </si>
  <si>
    <t>2011-12</t>
  </si>
  <si>
    <t>73.44.89</t>
  </si>
  <si>
    <t>73.44.90</t>
  </si>
  <si>
    <t>73.44.91</t>
  </si>
  <si>
    <t>Construction of Trout Farm at Kyongshala  (Funded by National Fisheries Development Board)</t>
  </si>
  <si>
    <t>Construction of Carp Farm at Makha
(Funded by NHPC)</t>
  </si>
  <si>
    <t>00.00.85</t>
  </si>
  <si>
    <t>00.00.86</t>
  </si>
  <si>
    <t>00.44.75</t>
  </si>
  <si>
    <t>Strengthening of Veterinary Institutions</t>
  </si>
  <si>
    <t>Piglet Distribution Programme</t>
  </si>
  <si>
    <t>Induction of Cross Breed Goats</t>
  </si>
  <si>
    <t>Creation of Website of Animal Husbandry</t>
  </si>
  <si>
    <t>63.44.71</t>
  </si>
  <si>
    <t>Induction of Cross Breed Cows</t>
  </si>
  <si>
    <t>71.61.82</t>
  </si>
  <si>
    <t>70.44.79</t>
  </si>
  <si>
    <t>74.44.73</t>
  </si>
  <si>
    <t>Strengthening of Extension &amp; Training</t>
  </si>
  <si>
    <t>(In Thousands of Rupees)</t>
  </si>
  <si>
    <t>61.44.71</t>
  </si>
  <si>
    <t>61.44.72</t>
  </si>
  <si>
    <t>61.44.73</t>
  </si>
  <si>
    <t>00.00.87</t>
  </si>
  <si>
    <t>00.00.88</t>
  </si>
  <si>
    <t>Poultry Estate for Poultry Development 
(75:25 %CSS)</t>
  </si>
  <si>
    <t>Fodder Seed Procurement and Distribution  (75:25 % CSS)</t>
  </si>
  <si>
    <t>Setting up of Aquariums at Various Points</t>
  </si>
  <si>
    <t>2012-13</t>
  </si>
  <si>
    <t>I. Estimate of the amount required in the year ending 31st March, 2013 to defray the charges in respect of Animal Husbandry, Livestock, Fisheries and Veterinary Services</t>
  </si>
  <si>
    <t>Veterinary Medicine and Surgical Equipments</t>
  </si>
  <si>
    <t>Mobile Veterinary Dispensary</t>
  </si>
  <si>
    <t>Livestock Feed</t>
  </si>
  <si>
    <t>Integrated Sample Survey for Estimation of Production of Major Livestock Product (50:50% CSS)</t>
  </si>
  <si>
    <t>Establishment of Stockman Centres</t>
  </si>
  <si>
    <t>Deduct Recoveries of Overpayments</t>
  </si>
  <si>
    <t>00.00.89</t>
  </si>
  <si>
    <t>00.00.90</t>
  </si>
  <si>
    <t>00.00.91</t>
  </si>
  <si>
    <t>00.00.92</t>
  </si>
  <si>
    <t>Construction of Trout Farm, Rabum, North Sikkim (Funded by Teesta Urja) (CSS)</t>
  </si>
  <si>
    <t>00.00.93</t>
  </si>
  <si>
    <t>Construction of Domestic Market Gangtok (90:10% CSS) (Funded by National Fisheries Development Board) (CSS)</t>
  </si>
  <si>
    <t>Herd Improvement Programme</t>
  </si>
  <si>
    <t>65.00.72</t>
  </si>
  <si>
    <t>Maintenance of Bull, Buck &amp; Boar</t>
  </si>
  <si>
    <t>62.00.88</t>
  </si>
  <si>
    <t>National Animal Disease Reporting System (NADRS 100% CSS)</t>
  </si>
  <si>
    <t>00.00.94</t>
  </si>
  <si>
    <t>61.44.74</t>
  </si>
  <si>
    <t>61.44.75</t>
  </si>
  <si>
    <t>Introduction of Hand Driven Chaff Cutter (75:25% CSS)</t>
  </si>
  <si>
    <t>Construction of Training cum Awareness Centre (80:20% CSS)</t>
  </si>
  <si>
    <t>Fisherman Welfare Scheme (80:20% CSS)</t>
  </si>
  <si>
    <t>Ornamental Fish Unit (OFU) (90:10% CSS)</t>
  </si>
  <si>
    <t>61.44.50</t>
  </si>
  <si>
    <t>82.00.11</t>
  </si>
  <si>
    <t>82.00.13</t>
  </si>
  <si>
    <t>82.00.50</t>
  </si>
  <si>
    <t>Setting up of Rainbow trout fish seed hatchery at Sharchok (CSS)</t>
  </si>
  <si>
    <t>Setting up of Rainbow trout fish seed hatchery at Maneybong (CSS)</t>
  </si>
  <si>
    <t>Development of Model Fishermen Villages' component of the National Scheme of Welfare of Fishermen (75:25% CSS)</t>
  </si>
  <si>
    <t>Construction of Modern Abattoir 
(75:25% CSS)</t>
  </si>
  <si>
    <t>00.44.76</t>
  </si>
  <si>
    <t>00.44.77</t>
  </si>
  <si>
    <t>63.44.72</t>
  </si>
  <si>
    <t>75.44.95</t>
  </si>
  <si>
    <t>Strengthening of existing Veterinary Hospitals and Dispensaries (SEVHD) (90:10% CSS)</t>
  </si>
  <si>
    <t>00.911</t>
  </si>
  <si>
    <t>Establishment of Silage Making Units 
(100% CSS)</t>
  </si>
  <si>
    <t>Establishment of District Veterinary Hospital at Boomtar, Namchi, South Sikkim (NEC)</t>
  </si>
  <si>
    <t>68.44.91</t>
  </si>
  <si>
    <t>Rural Backyard Poultry Development (State Plan)</t>
  </si>
  <si>
    <t>69.44.71</t>
  </si>
  <si>
    <t>Sheep Distribution Programme</t>
  </si>
  <si>
    <t>72.00.91</t>
  </si>
  <si>
    <t>Yak Distribution Programme</t>
  </si>
  <si>
    <t>00.44.78</t>
  </si>
  <si>
    <t>Establishment of Biodiversity Park</t>
  </si>
  <si>
    <t>00.44.79</t>
  </si>
  <si>
    <t>Establishment of AH,LF &amp; VS Complex at Tingbong, Dzongu</t>
  </si>
  <si>
    <t>00.44.80</t>
  </si>
  <si>
    <t>Construction of Slaughter House, Mangan</t>
  </si>
  <si>
    <t>00.44.81</t>
  </si>
  <si>
    <t>Construction of Slaughter House, Namchi</t>
  </si>
  <si>
    <t>Administrative Investigation and Statistics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</si>
</sst>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0#"/>
    <numFmt numFmtId="179" formatCode="0#"/>
    <numFmt numFmtId="180" formatCode="##"/>
    <numFmt numFmtId="181" formatCode="00000#"/>
    <numFmt numFmtId="182" formatCode="00.00#"/>
    <numFmt numFmtId="183" formatCode="00.###"/>
    <numFmt numFmtId="184" formatCode="00.#00"/>
    <numFmt numFmtId="185" formatCode="0#.00#"/>
    <numFmt numFmtId="186" formatCode="_(* #,##0_);_(* \(#,##0\);_(* &quot;-&quot;??_);_(@_)"/>
    <numFmt numFmtId="187" formatCode="00.000"/>
    <numFmt numFmtId="188" formatCode="_-* #,##0.00\ _k_r_-;\-* #,##0.00\ _k_r_-;_-* &quot;-&quot;??\ _k_r_-;_-@_-"/>
    <numFmt numFmtId="189" formatCode="_(* #,##0.000_);_(* \(#,##0.000\);_(* &quot;-&quot;??_);_(@_)"/>
    <numFmt numFmtId="190" formatCode="_(* #,##0.0_);_(* \(#,##0.0\);_(* &quot;-&quot;??_);_(@_)"/>
    <numFmt numFmtId="191" formatCode="0.0"/>
    <numFmt numFmtId="192" formatCode="0;[Red]0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58" applyFont="1" applyFill="1" applyAlignment="1" applyProtection="1">
      <alignment horizontal="center" vertical="top"/>
      <protection/>
    </xf>
    <xf numFmtId="0" fontId="4" fillId="0" borderId="0" xfId="58" applyFont="1" applyFill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5" fillId="0" borderId="0" xfId="58" applyFont="1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0" fontId="5" fillId="0" borderId="0" xfId="58" applyFont="1" applyFill="1" applyAlignment="1" applyProtection="1">
      <alignment vertical="top"/>
      <protection/>
    </xf>
    <xf numFmtId="0" fontId="5" fillId="0" borderId="0" xfId="58" applyFont="1" applyFill="1" applyAlignment="1" applyProtection="1">
      <alignment horizontal="right" vertical="top"/>
      <protection/>
    </xf>
    <xf numFmtId="0" fontId="5" fillId="0" borderId="0" xfId="58" applyFont="1" applyFill="1" applyAlignment="1" applyProtection="1">
      <alignment horizontal="right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0" xfId="58" applyNumberFormat="1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top" wrapText="1"/>
      <protection/>
    </xf>
    <xf numFmtId="0" fontId="5" fillId="0" borderId="0" xfId="57" applyFont="1" applyFill="1" applyAlignment="1" applyProtection="1">
      <alignment vertical="top" wrapText="1"/>
      <protection/>
    </xf>
    <xf numFmtId="0" fontId="5" fillId="0" borderId="0" xfId="58" applyNumberFormat="1" applyFont="1" applyFill="1" applyAlignment="1" applyProtection="1">
      <alignment horizontal="left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5" fillId="0" borderId="0" xfId="58" applyNumberFormat="1" applyFont="1" applyFill="1" applyAlignment="1" applyProtection="1">
      <alignment/>
      <protection/>
    </xf>
    <xf numFmtId="0" fontId="4" fillId="0" borderId="0" xfId="57" applyNumberFormat="1" applyFont="1" applyFill="1" applyAlignment="1" applyProtection="1">
      <alignment horizontal="center" vertical="top" wrapText="1"/>
      <protection/>
    </xf>
    <xf numFmtId="0" fontId="5" fillId="0" borderId="0" xfId="64" applyNumberFormat="1" applyFont="1" applyFill="1" applyAlignment="1" applyProtection="1">
      <alignment horizontal="left"/>
      <protection/>
    </xf>
    <xf numFmtId="0" fontId="5" fillId="0" borderId="0" xfId="58" applyFont="1" applyFill="1" applyAlignment="1" applyProtection="1">
      <alignment horizontal="left" vertical="top"/>
      <protection/>
    </xf>
    <xf numFmtId="0" fontId="4" fillId="0" borderId="0" xfId="58" applyNumberFormat="1" applyFont="1" applyFill="1" applyBorder="1" applyProtection="1">
      <alignment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5" fillId="0" borderId="10" xfId="60" applyFont="1" applyFill="1" applyBorder="1" applyProtection="1">
      <alignment/>
      <protection/>
    </xf>
    <xf numFmtId="0" fontId="5" fillId="0" borderId="10" xfId="60" applyNumberFormat="1" applyFont="1" applyFill="1" applyBorder="1" applyProtection="1">
      <alignment/>
      <protection/>
    </xf>
    <xf numFmtId="0" fontId="5" fillId="0" borderId="10" xfId="60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Protection="1">
      <alignment/>
      <protection/>
    </xf>
    <xf numFmtId="0" fontId="6" fillId="0" borderId="10" xfId="60" applyNumberFormat="1" applyFont="1" applyFill="1" applyBorder="1" applyProtection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5" fillId="0" borderId="11" xfId="61" applyFont="1" applyFill="1" applyBorder="1" applyAlignment="1" applyProtection="1">
      <alignment vertical="top"/>
      <protection/>
    </xf>
    <xf numFmtId="0" fontId="5" fillId="0" borderId="11" xfId="61" applyFont="1" applyFill="1" applyBorder="1" applyAlignment="1" applyProtection="1">
      <alignment horizontal="right" vertical="top"/>
      <protection/>
    </xf>
    <xf numFmtId="0" fontId="5" fillId="0" borderId="0" xfId="60" applyFont="1" applyFill="1" applyBorder="1" applyProtection="1">
      <alignment/>
      <protection/>
    </xf>
    <xf numFmtId="0" fontId="5" fillId="0" borderId="0" xfId="61" applyFont="1" applyFill="1" applyAlignment="1" applyProtection="1">
      <alignment/>
      <protection/>
    </xf>
    <xf numFmtId="0" fontId="5" fillId="0" borderId="0" xfId="61" applyFont="1" applyFill="1" applyProtection="1">
      <alignment/>
      <protection/>
    </xf>
    <xf numFmtId="0" fontId="5" fillId="0" borderId="0" xfId="61" applyFont="1" applyFill="1" applyBorder="1" applyAlignment="1" applyProtection="1">
      <alignment vertical="top"/>
      <protection/>
    </xf>
    <xf numFmtId="0" fontId="5" fillId="0" borderId="0" xfId="61" applyFont="1" applyFill="1" applyBorder="1" applyAlignment="1" applyProtection="1">
      <alignment horizontal="right" vertical="top"/>
      <protection/>
    </xf>
    <xf numFmtId="0" fontId="5" fillId="0" borderId="0" xfId="60" applyFont="1" applyFill="1" applyAlignment="1" applyProtection="1">
      <alignment horizontal="left"/>
      <protection/>
    </xf>
    <xf numFmtId="0" fontId="5" fillId="0" borderId="10" xfId="61" applyFont="1" applyFill="1" applyBorder="1" applyAlignment="1" applyProtection="1">
      <alignment vertical="top"/>
      <protection/>
    </xf>
    <xf numFmtId="0" fontId="5" fillId="0" borderId="10" xfId="61" applyFont="1" applyFill="1" applyBorder="1" applyAlignment="1" applyProtection="1">
      <alignment horizontal="right" vertical="top"/>
      <protection/>
    </xf>
    <xf numFmtId="0" fontId="5" fillId="0" borderId="10" xfId="60" applyNumberFormat="1" applyFont="1" applyFill="1" applyBorder="1" applyAlignment="1" applyProtection="1">
      <alignment horizontal="right"/>
      <protection/>
    </xf>
    <xf numFmtId="0" fontId="5" fillId="0" borderId="0" xfId="60" applyNumberFormat="1" applyFont="1" applyFill="1" applyBorder="1" applyAlignment="1" applyProtection="1">
      <alignment horizontal="right"/>
      <protection/>
    </xf>
    <xf numFmtId="0" fontId="4" fillId="0" borderId="0" xfId="58" applyFont="1" applyFill="1" applyAlignment="1" applyProtection="1">
      <alignment horizontal="left" vertical="top" wrapText="1"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4" fillId="0" borderId="0" xfId="58" applyFont="1" applyFill="1" applyAlignment="1" applyProtection="1">
      <alignment horizontal="right" vertical="top"/>
      <protection/>
    </xf>
    <xf numFmtId="182" fontId="4" fillId="0" borderId="0" xfId="58" applyNumberFormat="1" applyFont="1" applyFill="1" applyAlignment="1" applyProtection="1">
      <alignment horizontal="right" vertical="top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80" fontId="5" fillId="0" borderId="0" xfId="58" applyNumberFormat="1" applyFont="1" applyFill="1" applyAlignment="1" applyProtection="1">
      <alignment horizontal="right" vertical="top"/>
      <protection/>
    </xf>
    <xf numFmtId="0" fontId="5" fillId="0" borderId="0" xfId="58" applyFont="1" applyFill="1" applyAlignment="1" applyProtection="1">
      <alignment horizontal="left" vertical="top" wrapText="1"/>
      <protection/>
    </xf>
    <xf numFmtId="0" fontId="5" fillId="0" borderId="0" xfId="58" applyNumberFormat="1" applyFont="1" applyFill="1" applyAlignment="1" applyProtection="1">
      <alignment horizontal="right" vertical="top"/>
      <protection/>
    </xf>
    <xf numFmtId="181" fontId="5" fillId="0" borderId="0" xfId="58" applyNumberFormat="1" applyFont="1" applyFill="1" applyAlignment="1" applyProtection="1">
      <alignment horizontal="right" vertical="top"/>
      <protection/>
    </xf>
    <xf numFmtId="0" fontId="5" fillId="0" borderId="0" xfId="58" applyNumberFormat="1" applyFont="1" applyFill="1" applyAlignment="1" applyProtection="1">
      <alignment horizontal="right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43" fontId="5" fillId="0" borderId="0" xfId="42" applyFont="1" applyFill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 vertical="top"/>
      <protection/>
    </xf>
    <xf numFmtId="0" fontId="5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0" fontId="5" fillId="0" borderId="0" xfId="58" applyNumberFormat="1" applyFont="1" applyFill="1" applyBorder="1" applyAlignment="1" applyProtection="1">
      <alignment horizontal="right" wrapText="1"/>
      <protection/>
    </xf>
    <xf numFmtId="181" fontId="5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/>
      <protection/>
    </xf>
    <xf numFmtId="0" fontId="5" fillId="0" borderId="0" xfId="58" applyFont="1" applyFill="1" applyBorder="1" applyProtection="1">
      <alignment/>
      <protection/>
    </xf>
    <xf numFmtId="0" fontId="5" fillId="0" borderId="10" xfId="58" applyFont="1" applyFill="1" applyBorder="1" applyAlignment="1" applyProtection="1">
      <alignment vertical="top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0" fontId="5" fillId="0" borderId="10" xfId="58" applyNumberFormat="1" applyFont="1" applyFill="1" applyBorder="1" applyAlignment="1" applyProtection="1">
      <alignment horizontal="right" wrapText="1"/>
      <protection/>
    </xf>
    <xf numFmtId="43" fontId="5" fillId="0" borderId="10" xfId="42" applyFont="1" applyFill="1" applyBorder="1" applyAlignment="1" applyProtection="1">
      <alignment horizontal="right" wrapText="1"/>
      <protection/>
    </xf>
    <xf numFmtId="0" fontId="5" fillId="0" borderId="11" xfId="58" applyFont="1" applyFill="1" applyBorder="1" applyAlignment="1" applyProtection="1">
      <alignment vertical="top"/>
      <protection/>
    </xf>
    <xf numFmtId="0" fontId="5" fillId="0" borderId="11" xfId="58" applyFont="1" applyFill="1" applyBorder="1" applyAlignment="1" applyProtection="1">
      <alignment horizontal="left" vertical="top" wrapText="1"/>
      <protection/>
    </xf>
    <xf numFmtId="43" fontId="5" fillId="0" borderId="0" xfId="42" applyFont="1" applyFill="1" applyBorder="1" applyAlignment="1" applyProtection="1">
      <alignment horizontal="right" wrapText="1"/>
      <protection/>
    </xf>
    <xf numFmtId="182" fontId="4" fillId="0" borderId="0" xfId="58" applyNumberFormat="1" applyFont="1" applyFill="1" applyBorder="1" applyAlignment="1" applyProtection="1">
      <alignment horizontal="right" vertical="top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78" fontId="4" fillId="0" borderId="0" xfId="58" applyNumberFormat="1" applyFont="1" applyFill="1" applyBorder="1" applyAlignment="1" applyProtection="1">
      <alignment horizontal="right" vertical="top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 applyProtection="1">
      <alignment horizontal="right" vertical="top"/>
      <protection/>
    </xf>
    <xf numFmtId="0" fontId="5" fillId="0" borderId="11" xfId="58" applyNumberFormat="1" applyFont="1" applyFill="1" applyBorder="1" applyAlignment="1" applyProtection="1">
      <alignment horizontal="right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 applyProtection="1">
      <alignment horizontal="right" vertical="top"/>
      <protection/>
    </xf>
    <xf numFmtId="0" fontId="5" fillId="0" borderId="12" xfId="58" applyNumberFormat="1" applyFont="1" applyFill="1" applyBorder="1" applyAlignment="1" applyProtection="1">
      <alignment horizontal="right" wrapText="1"/>
      <protection/>
    </xf>
    <xf numFmtId="43" fontId="5" fillId="0" borderId="12" xfId="42" applyFont="1" applyFill="1" applyBorder="1" applyAlignment="1" applyProtection="1">
      <alignment horizontal="right" wrapText="1"/>
      <protection/>
    </xf>
    <xf numFmtId="180" fontId="5" fillId="0" borderId="0" xfId="58" applyNumberFormat="1" applyFont="1" applyFill="1" applyBorder="1" applyAlignment="1" applyProtection="1">
      <alignment horizontal="right" vertical="top"/>
      <protection/>
    </xf>
    <xf numFmtId="182" fontId="4" fillId="0" borderId="10" xfId="58" applyNumberFormat="1" applyFont="1" applyFill="1" applyBorder="1" applyAlignment="1" applyProtection="1">
      <alignment horizontal="right" vertical="top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wrapText="1"/>
    </xf>
    <xf numFmtId="183" fontId="4" fillId="0" borderId="0" xfId="58" applyNumberFormat="1" applyFont="1" applyFill="1" applyBorder="1" applyAlignment="1" applyProtection="1">
      <alignment horizontal="right" vertical="top"/>
      <protection/>
    </xf>
    <xf numFmtId="0" fontId="4" fillId="0" borderId="0" xfId="58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horizontal="left" vertical="top"/>
      <protection/>
    </xf>
    <xf numFmtId="0" fontId="5" fillId="0" borderId="0" xfId="61" applyFont="1" applyFill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184" fontId="4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58" applyNumberFormat="1" applyFont="1" applyFill="1" applyAlignment="1" applyProtection="1">
      <alignment wrapText="1"/>
      <protection/>
    </xf>
    <xf numFmtId="0" fontId="5" fillId="0" borderId="0" xfId="58" applyFont="1" applyFill="1" applyBorder="1" applyAlignment="1" applyProtection="1">
      <alignment horizontal="left" vertical="top" textRotation="135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 applyProtection="1">
      <alignment horizontal="right" vertical="top" wrapText="1"/>
      <protection/>
    </xf>
    <xf numFmtId="0" fontId="4" fillId="0" borderId="0" xfId="57" applyFont="1" applyFill="1" applyAlignment="1" applyProtection="1">
      <alignment vertical="top" wrapText="1"/>
      <protection/>
    </xf>
    <xf numFmtId="0" fontId="5" fillId="0" borderId="0" xfId="57" applyNumberFormat="1" applyFont="1" applyFill="1" applyAlignment="1" applyProtection="1">
      <alignment wrapText="1"/>
      <protection/>
    </xf>
    <xf numFmtId="182" fontId="4" fillId="0" borderId="0" xfId="57" applyNumberFormat="1" applyFont="1" applyFill="1" applyAlignment="1" applyProtection="1">
      <alignment horizontal="right" vertical="top" wrapText="1"/>
      <protection/>
    </xf>
    <xf numFmtId="180" fontId="5" fillId="0" borderId="0" xfId="57" applyNumberFormat="1" applyFont="1" applyFill="1" applyAlignment="1" applyProtection="1">
      <alignment horizontal="righ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7" applyNumberFormat="1" applyFont="1" applyFill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vertical="top" wrapText="1"/>
      <protection/>
    </xf>
    <xf numFmtId="180" fontId="5" fillId="0" borderId="10" xfId="57" applyNumberFormat="1" applyFont="1" applyFill="1" applyBorder="1" applyAlignment="1" applyProtection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vertical="top" wrapText="1"/>
      <protection/>
    </xf>
    <xf numFmtId="180" fontId="5" fillId="0" borderId="0" xfId="57" applyNumberFormat="1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5" fillId="0" borderId="0" xfId="57" applyNumberFormat="1" applyFont="1" applyFill="1" applyBorder="1" applyAlignment="1" applyProtection="1">
      <alignment horizontal="right" wrapText="1"/>
      <protection/>
    </xf>
    <xf numFmtId="182" fontId="4" fillId="0" borderId="0" xfId="57" applyNumberFormat="1" applyFont="1" applyFill="1" applyBorder="1" applyAlignment="1" applyProtection="1">
      <alignment horizontal="right" vertical="top" wrapText="1"/>
      <protection/>
    </xf>
    <xf numFmtId="178" fontId="4" fillId="0" borderId="0" xfId="57" applyNumberFormat="1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right" vertical="top" wrapText="1"/>
      <protection/>
    </xf>
    <xf numFmtId="181" fontId="5" fillId="0" borderId="0" xfId="57" applyNumberFormat="1" applyFont="1" applyFill="1" applyBorder="1" applyAlignment="1" applyProtection="1">
      <alignment horizontal="right" vertical="top" wrapText="1"/>
      <protection/>
    </xf>
    <xf numFmtId="0" fontId="5" fillId="0" borderId="0" xfId="57" applyFont="1" applyFill="1" applyAlignment="1" applyProtection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right" vertical="top" wrapText="1"/>
      <protection/>
    </xf>
    <xf numFmtId="0" fontId="5" fillId="0" borderId="11" xfId="57" applyNumberFormat="1" applyFont="1" applyFill="1" applyBorder="1" applyAlignment="1" applyProtection="1">
      <alignment horizontal="right" wrapText="1"/>
      <protection/>
    </xf>
    <xf numFmtId="187" fontId="4" fillId="0" borderId="0" xfId="58" applyNumberFormat="1" applyFont="1" applyFill="1" applyAlignment="1" applyProtection="1">
      <alignment horizontal="right" vertical="top"/>
      <protection/>
    </xf>
    <xf numFmtId="187" fontId="4" fillId="0" borderId="0" xfId="58" applyNumberFormat="1" applyFont="1" applyFill="1" applyBorder="1" applyAlignment="1" applyProtection="1">
      <alignment horizontal="right" vertical="top"/>
      <protection/>
    </xf>
    <xf numFmtId="179" fontId="5" fillId="0" borderId="0" xfId="58" applyNumberFormat="1" applyFont="1" applyFill="1" applyAlignment="1" applyProtection="1">
      <alignment horizontal="right" vertical="top"/>
      <protection/>
    </xf>
    <xf numFmtId="185" fontId="4" fillId="0" borderId="0" xfId="58" applyNumberFormat="1" applyFont="1" applyFill="1" applyBorder="1" applyAlignment="1" applyProtection="1">
      <alignment horizontal="right" vertical="top"/>
      <protection/>
    </xf>
    <xf numFmtId="0" fontId="5" fillId="0" borderId="12" xfId="58" applyFont="1" applyFill="1" applyBorder="1" applyAlignment="1" applyProtection="1">
      <alignment vertical="top"/>
      <protection/>
    </xf>
    <xf numFmtId="0" fontId="5" fillId="0" borderId="12" xfId="58" applyFont="1" applyFill="1" applyBorder="1" applyAlignment="1" applyProtection="1">
      <alignment horizontal="right" vertical="top"/>
      <protection/>
    </xf>
    <xf numFmtId="0" fontId="4" fillId="0" borderId="12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 wrapText="1"/>
      <protection/>
    </xf>
    <xf numFmtId="49" fontId="5" fillId="0" borderId="0" xfId="58" applyNumberFormat="1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vertical="top" wrapText="1"/>
      <protection/>
    </xf>
    <xf numFmtId="0" fontId="5" fillId="0" borderId="0" xfId="58" applyFont="1" applyFill="1" applyAlignment="1" applyProtection="1">
      <alignment vertical="top" wrapText="1"/>
      <protection/>
    </xf>
    <xf numFmtId="0" fontId="4" fillId="0" borderId="0" xfId="58" applyFont="1" applyFill="1" applyAlignment="1" applyProtection="1">
      <alignment vertical="top" wrapText="1"/>
      <protection/>
    </xf>
    <xf numFmtId="183" fontId="4" fillId="0" borderId="0" xfId="57" applyNumberFormat="1" applyFont="1" applyFill="1" applyAlignment="1" applyProtection="1">
      <alignment horizontal="right" vertical="top" wrapText="1"/>
      <protection/>
    </xf>
    <xf numFmtId="183" fontId="4" fillId="0" borderId="0" xfId="57" applyNumberFormat="1" applyFont="1" applyFill="1" applyBorder="1" applyAlignment="1" applyProtection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right" vertical="top" wrapText="1"/>
      <protection/>
    </xf>
    <xf numFmtId="0" fontId="4" fillId="0" borderId="12" xfId="58" applyFont="1" applyFill="1" applyBorder="1" applyAlignment="1" applyProtection="1">
      <alignment vertical="top" wrapText="1"/>
      <protection/>
    </xf>
    <xf numFmtId="0" fontId="5" fillId="0" borderId="11" xfId="58" applyFont="1" applyFill="1" applyBorder="1" applyAlignment="1" applyProtection="1">
      <alignment horizontal="right" vertical="top"/>
      <protection/>
    </xf>
    <xf numFmtId="0" fontId="4" fillId="0" borderId="11" xfId="58" applyFont="1" applyFill="1" applyBorder="1" applyAlignment="1" applyProtection="1">
      <alignment vertical="top" wrapText="1"/>
      <protection/>
    </xf>
    <xf numFmtId="0" fontId="5" fillId="0" borderId="0" xfId="58" applyNumberFormat="1" applyFont="1" applyFill="1" applyBorder="1" applyAlignment="1" applyProtection="1">
      <alignment horizontal="left"/>
      <protection/>
    </xf>
    <xf numFmtId="0" fontId="5" fillId="0" borderId="0" xfId="58" applyNumberFormat="1" applyFont="1" applyFill="1" applyBorder="1" applyAlignment="1" applyProtection="1">
      <alignment wrapText="1"/>
      <protection/>
    </xf>
    <xf numFmtId="0" fontId="5" fillId="0" borderId="0" xfId="58" applyNumberFormat="1" applyFont="1" applyFill="1" applyBorder="1" applyProtection="1">
      <alignment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Alignment="1" applyProtection="1">
      <alignment vertical="top"/>
      <protection/>
    </xf>
    <xf numFmtId="0" fontId="5" fillId="0" borderId="0" xfId="59" applyFont="1" applyFill="1" applyBorder="1" applyAlignment="1" applyProtection="1">
      <alignment horizontal="right" vertical="top"/>
      <protection/>
    </xf>
    <xf numFmtId="192" fontId="5" fillId="0" borderId="0" xfId="60" applyNumberFormat="1" applyFont="1" applyFill="1" applyBorder="1" applyAlignment="1" applyProtection="1">
      <alignment horizontal="right"/>
      <protection/>
    </xf>
    <xf numFmtId="192" fontId="5" fillId="0" borderId="0" xfId="58" applyNumberFormat="1" applyFont="1" applyFill="1" applyAlignment="1" applyProtection="1">
      <alignment horizontal="right"/>
      <protection/>
    </xf>
    <xf numFmtId="192" fontId="5" fillId="0" borderId="0" xfId="58" applyNumberFormat="1" applyFont="1" applyFill="1" applyProtection="1">
      <alignment/>
      <protection/>
    </xf>
    <xf numFmtId="192" fontId="5" fillId="0" borderId="0" xfId="58" applyNumberFormat="1" applyFont="1" applyFill="1" applyAlignment="1" applyProtection="1">
      <alignment horizontal="right" wrapText="1"/>
      <protection/>
    </xf>
    <xf numFmtId="192" fontId="5" fillId="0" borderId="0" xfId="42" applyNumberFormat="1" applyFont="1" applyFill="1" applyAlignment="1" applyProtection="1">
      <alignment horizontal="right" wrapText="1"/>
      <protection/>
    </xf>
    <xf numFmtId="192" fontId="5" fillId="0" borderId="0" xfId="58" applyNumberFormat="1" applyFont="1" applyFill="1" applyBorder="1" applyAlignment="1" applyProtection="1">
      <alignment horizontal="right" wrapText="1"/>
      <protection/>
    </xf>
    <xf numFmtId="192" fontId="5" fillId="0" borderId="0" xfId="42" applyNumberFormat="1" applyFont="1" applyFill="1" applyBorder="1" applyAlignment="1" applyProtection="1">
      <alignment horizontal="right" wrapText="1"/>
      <protection/>
    </xf>
    <xf numFmtId="192" fontId="5" fillId="0" borderId="0" xfId="57" applyNumberFormat="1" applyFont="1" applyFill="1" applyAlignment="1" applyProtection="1">
      <alignment wrapText="1"/>
      <protection/>
    </xf>
    <xf numFmtId="192" fontId="5" fillId="0" borderId="0" xfId="57" applyNumberFormat="1" applyFont="1" applyFill="1" applyAlignment="1" applyProtection="1">
      <alignment horizontal="right" wrapText="1"/>
      <protection/>
    </xf>
    <xf numFmtId="192" fontId="5" fillId="0" borderId="0" xfId="57" applyNumberFormat="1" applyFont="1" applyFill="1" applyBorder="1" applyAlignment="1" applyProtection="1">
      <alignment horizontal="right" wrapText="1"/>
      <protection/>
    </xf>
    <xf numFmtId="192" fontId="5" fillId="0" borderId="11" xfId="57" applyNumberFormat="1" applyFont="1" applyFill="1" applyBorder="1" applyAlignment="1" applyProtection="1">
      <alignment horizontal="right" wrapText="1"/>
      <protection/>
    </xf>
    <xf numFmtId="43" fontId="5" fillId="0" borderId="0" xfId="42" applyNumberFormat="1" applyFont="1" applyFill="1" applyBorder="1" applyAlignment="1" applyProtection="1">
      <alignment horizontal="right" wrapText="1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181" fontId="5" fillId="0" borderId="10" xfId="58" applyNumberFormat="1" applyFont="1" applyFill="1" applyBorder="1" applyAlignment="1" applyProtection="1">
      <alignment horizontal="right" vertical="top"/>
      <protection/>
    </xf>
    <xf numFmtId="181" fontId="5" fillId="0" borderId="0" xfId="59" applyNumberFormat="1" applyFont="1" applyFill="1" applyBorder="1" applyAlignment="1" applyProtection="1">
      <alignment horizontal="right" vertical="top"/>
      <protection/>
    </xf>
    <xf numFmtId="180" fontId="5" fillId="0" borderId="10" xfId="58" applyNumberFormat="1" applyFont="1" applyFill="1" applyBorder="1" applyAlignment="1" applyProtection="1">
      <alignment horizontal="right" vertical="top"/>
      <protection/>
    </xf>
    <xf numFmtId="181" fontId="5" fillId="0" borderId="0" xfId="57" applyNumberFormat="1" applyFont="1" applyFill="1" applyAlignment="1" applyProtection="1">
      <alignment horizontal="right" vertical="top" wrapText="1"/>
      <protection/>
    </xf>
    <xf numFmtId="0" fontId="5" fillId="0" borderId="10" xfId="57" applyNumberFormat="1" applyFont="1" applyFill="1" applyBorder="1" applyAlignment="1" applyProtection="1">
      <alignment horizontal="right" wrapText="1"/>
      <protection/>
    </xf>
    <xf numFmtId="181" fontId="5" fillId="0" borderId="10" xfId="57" applyNumberFormat="1" applyFont="1" applyFill="1" applyBorder="1" applyAlignment="1" applyProtection="1">
      <alignment horizontal="right" vertical="top" wrapText="1"/>
      <protection/>
    </xf>
    <xf numFmtId="182" fontId="5" fillId="0" borderId="0" xfId="57" applyNumberFormat="1" applyFont="1" applyFill="1" applyBorder="1" applyAlignment="1" applyProtection="1">
      <alignment horizontal="right" vertical="top" wrapText="1"/>
      <protection/>
    </xf>
    <xf numFmtId="181" fontId="5" fillId="0" borderId="0" xfId="59" applyNumberFormat="1" applyFont="1" applyFill="1" applyAlignment="1" applyProtection="1">
      <alignment horizontal="right" vertical="top"/>
      <protection/>
    </xf>
    <xf numFmtId="0" fontId="5" fillId="0" borderId="10" xfId="58" applyFont="1" applyFill="1" applyBorder="1" applyAlignment="1" applyProtection="1">
      <alignment vertical="top" wrapText="1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0" xfId="57" applyNumberFormat="1" applyFont="1" applyFill="1" applyAlignment="1" applyProtection="1">
      <alignment horizontal="left" vertical="top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Alignment="1" applyProtection="1">
      <alignment horizontal="center"/>
      <protection/>
    </xf>
    <xf numFmtId="0" fontId="5" fillId="0" borderId="11" xfId="6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7.5.04" xfId="57"/>
    <cellStyle name="Normal_BUDGET FOR  03-04" xfId="58"/>
    <cellStyle name="Normal_BUDGET FOR  03-04_Dem2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2004-05_27.5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14"/>
  <sheetViews>
    <sheetView tabSelected="1" view="pageBreakPreview" zoomScaleNormal="75" zoomScaleSheetLayoutView="100" zoomScalePageLayoutView="0" workbookViewId="0" topLeftCell="A1">
      <selection activeCell="M442" sqref="M442:AB461"/>
    </sheetView>
  </sheetViews>
  <sheetFormatPr defaultColWidth="12.421875" defaultRowHeight="12.75"/>
  <cols>
    <col min="1" max="1" width="6.421875" style="6" customWidth="1"/>
    <col min="2" max="2" width="8.140625" style="7" customWidth="1"/>
    <col min="3" max="3" width="34.57421875" style="5" customWidth="1"/>
    <col min="4" max="4" width="8.57421875" style="5" customWidth="1"/>
    <col min="5" max="5" width="9.421875" style="5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10" customWidth="1"/>
    <col min="11" max="11" width="9.140625" style="10" customWidth="1"/>
    <col min="12" max="12" width="8.421875" style="5" customWidth="1"/>
    <col min="13" max="14" width="5.7109375" style="4" customWidth="1"/>
    <col min="15" max="16" width="5.7109375" style="5" customWidth="1"/>
    <col min="17" max="16384" width="12.421875" style="5" customWidth="1"/>
  </cols>
  <sheetData>
    <row r="1" spans="1:12" ht="12.75">
      <c r="A1" s="1"/>
      <c r="B1" s="1"/>
      <c r="C1" s="2"/>
      <c r="D1" s="2"/>
      <c r="E1" s="2" t="s">
        <v>0</v>
      </c>
      <c r="F1" s="2"/>
      <c r="G1" s="2"/>
      <c r="H1" s="2"/>
      <c r="I1" s="2"/>
      <c r="J1" s="3"/>
      <c r="K1" s="3"/>
      <c r="L1" s="2"/>
    </row>
    <row r="2" spans="1:12" ht="12.75">
      <c r="A2" s="1"/>
      <c r="B2" s="1"/>
      <c r="C2" s="2"/>
      <c r="D2" s="2"/>
      <c r="E2" s="2" t="s">
        <v>1</v>
      </c>
      <c r="F2" s="2"/>
      <c r="G2" s="2"/>
      <c r="H2" s="2"/>
      <c r="I2" s="2"/>
      <c r="J2" s="3"/>
      <c r="K2" s="3"/>
      <c r="L2" s="2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3"/>
      <c r="K3" s="3"/>
      <c r="L3" s="2"/>
    </row>
    <row r="4" spans="4:6" ht="12.75">
      <c r="D4" s="8" t="s">
        <v>250</v>
      </c>
      <c r="E4" s="2">
        <v>2403</v>
      </c>
      <c r="F4" s="9" t="s">
        <v>2</v>
      </c>
    </row>
    <row r="5" spans="5:6" ht="12.75">
      <c r="E5" s="2">
        <v>2404</v>
      </c>
      <c r="F5" s="9" t="s">
        <v>3</v>
      </c>
    </row>
    <row r="6" spans="4:12" ht="25.5">
      <c r="D6" s="9"/>
      <c r="E6" s="11">
        <v>2405</v>
      </c>
      <c r="F6" s="12" t="s">
        <v>187</v>
      </c>
      <c r="J6" s="13"/>
      <c r="K6" s="13"/>
      <c r="L6" s="9"/>
    </row>
    <row r="7" spans="4:10" ht="12.75">
      <c r="D7" s="9"/>
      <c r="E7" s="2">
        <v>2415</v>
      </c>
      <c r="F7" s="160" t="s">
        <v>4</v>
      </c>
      <c r="G7" s="160"/>
      <c r="H7" s="160"/>
      <c r="I7" s="160"/>
      <c r="J7" s="13"/>
    </row>
    <row r="8" spans="4:12" ht="12.75">
      <c r="D8" s="14" t="s">
        <v>251</v>
      </c>
      <c r="E8" s="10"/>
      <c r="F8" s="10"/>
      <c r="G8" s="13"/>
      <c r="H8" s="13"/>
      <c r="I8" s="13"/>
      <c r="J8" s="13"/>
      <c r="K8" s="13"/>
      <c r="L8" s="13"/>
    </row>
    <row r="9" spans="3:12" ht="12.75">
      <c r="C9" s="8"/>
      <c r="D9" s="14" t="s">
        <v>5</v>
      </c>
      <c r="E9" s="3">
        <v>4403</v>
      </c>
      <c r="F9" s="15" t="s">
        <v>6</v>
      </c>
      <c r="G9" s="13"/>
      <c r="H9" s="13"/>
      <c r="I9" s="13"/>
      <c r="J9" s="13"/>
      <c r="K9" s="13"/>
      <c r="L9" s="13"/>
    </row>
    <row r="10" spans="3:12" ht="12.75">
      <c r="C10" s="8"/>
      <c r="D10" s="14"/>
      <c r="E10" s="16">
        <v>4405</v>
      </c>
      <c r="F10" s="161" t="s">
        <v>227</v>
      </c>
      <c r="G10" s="161"/>
      <c r="H10" s="161"/>
      <c r="I10" s="13"/>
      <c r="J10" s="17"/>
      <c r="K10" s="13"/>
      <c r="L10" s="13"/>
    </row>
    <row r="11" spans="1:12" ht="12.75">
      <c r="A11" s="18" t="s">
        <v>312</v>
      </c>
      <c r="D11" s="13"/>
      <c r="E11" s="10"/>
      <c r="F11" s="10"/>
      <c r="G11" s="13"/>
      <c r="H11" s="13"/>
      <c r="I11" s="13"/>
      <c r="J11" s="13"/>
      <c r="K11" s="13"/>
      <c r="L11" s="13"/>
    </row>
    <row r="12" spans="1:12" ht="12.75">
      <c r="A12" s="18"/>
      <c r="D12" s="19"/>
      <c r="E12" s="20" t="s">
        <v>242</v>
      </c>
      <c r="F12" s="20" t="s">
        <v>7</v>
      </c>
      <c r="G12" s="20" t="s">
        <v>15</v>
      </c>
      <c r="H12" s="10"/>
      <c r="I12" s="10"/>
      <c r="L12" s="10"/>
    </row>
    <row r="13" spans="1:12" ht="12.75">
      <c r="A13" s="18"/>
      <c r="D13" s="21" t="s">
        <v>8</v>
      </c>
      <c r="E13" s="20">
        <f>L446</f>
        <v>378968</v>
      </c>
      <c r="F13" s="20">
        <f>L482</f>
        <v>143272</v>
      </c>
      <c r="G13" s="20">
        <f>F13+E13</f>
        <v>522240</v>
      </c>
      <c r="H13" s="10"/>
      <c r="I13" s="10"/>
      <c r="L13" s="10"/>
    </row>
    <row r="14" spans="1:12" ht="12.75">
      <c r="A14" s="18" t="s">
        <v>240</v>
      </c>
      <c r="D14" s="10"/>
      <c r="E14" s="10"/>
      <c r="F14" s="10"/>
      <c r="G14" s="10"/>
      <c r="H14" s="10"/>
      <c r="I14" s="10"/>
      <c r="L14" s="10"/>
    </row>
    <row r="15" spans="3:12" ht="13.5">
      <c r="C15" s="22"/>
      <c r="D15" s="23"/>
      <c r="E15" s="23"/>
      <c r="F15" s="23"/>
      <c r="G15" s="23"/>
      <c r="H15" s="23"/>
      <c r="I15" s="24"/>
      <c r="J15" s="25"/>
      <c r="K15" s="26"/>
      <c r="L15" s="27" t="s">
        <v>302</v>
      </c>
    </row>
    <row r="16" spans="1:14" s="32" customFormat="1" ht="12.75">
      <c r="A16" s="28"/>
      <c r="B16" s="29"/>
      <c r="C16" s="30"/>
      <c r="D16" s="164" t="s">
        <v>9</v>
      </c>
      <c r="E16" s="164"/>
      <c r="F16" s="163" t="s">
        <v>10</v>
      </c>
      <c r="G16" s="163"/>
      <c r="H16" s="163" t="s">
        <v>11</v>
      </c>
      <c r="I16" s="163"/>
      <c r="J16" s="163" t="s">
        <v>10</v>
      </c>
      <c r="K16" s="163"/>
      <c r="L16" s="163"/>
      <c r="M16" s="31"/>
      <c r="N16" s="31"/>
    </row>
    <row r="17" spans="1:14" s="32" customFormat="1" ht="12.75">
      <c r="A17" s="33"/>
      <c r="B17" s="34"/>
      <c r="C17" s="35" t="s">
        <v>12</v>
      </c>
      <c r="D17" s="162" t="s">
        <v>262</v>
      </c>
      <c r="E17" s="162"/>
      <c r="F17" s="162" t="s">
        <v>283</v>
      </c>
      <c r="G17" s="162"/>
      <c r="H17" s="162" t="s">
        <v>283</v>
      </c>
      <c r="I17" s="162"/>
      <c r="J17" s="162" t="s">
        <v>311</v>
      </c>
      <c r="K17" s="162"/>
      <c r="L17" s="162"/>
      <c r="M17" s="31"/>
      <c r="N17" s="31"/>
    </row>
    <row r="18" spans="1:16" s="32" customFormat="1" ht="12.75">
      <c r="A18" s="36"/>
      <c r="B18" s="37"/>
      <c r="C18" s="22"/>
      <c r="D18" s="38" t="s">
        <v>13</v>
      </c>
      <c r="E18" s="38" t="s">
        <v>14</v>
      </c>
      <c r="F18" s="38" t="s">
        <v>13</v>
      </c>
      <c r="G18" s="38" t="s">
        <v>14</v>
      </c>
      <c r="H18" s="38" t="s">
        <v>13</v>
      </c>
      <c r="I18" s="38" t="s">
        <v>14</v>
      </c>
      <c r="J18" s="38" t="s">
        <v>13</v>
      </c>
      <c r="K18" s="38" t="s">
        <v>14</v>
      </c>
      <c r="L18" s="38" t="s">
        <v>15</v>
      </c>
      <c r="M18" s="31" t="s">
        <v>258</v>
      </c>
      <c r="N18" s="31" t="s">
        <v>259</v>
      </c>
      <c r="O18" s="32" t="s">
        <v>260</v>
      </c>
      <c r="P18" s="32" t="s">
        <v>261</v>
      </c>
    </row>
    <row r="19" spans="1:14" s="32" customFormat="1" ht="9.75" customHeight="1">
      <c r="A19" s="33"/>
      <c r="B19" s="34"/>
      <c r="C19" s="30"/>
      <c r="D19" s="39"/>
      <c r="E19" s="39"/>
      <c r="F19" s="39"/>
      <c r="G19" s="39"/>
      <c r="H19" s="138"/>
      <c r="I19" s="138"/>
      <c r="J19" s="39"/>
      <c r="K19" s="39"/>
      <c r="L19" s="39"/>
      <c r="M19" s="31"/>
      <c r="N19" s="31"/>
    </row>
    <row r="20" spans="3:12" ht="12.75">
      <c r="C20" s="40" t="s">
        <v>16</v>
      </c>
      <c r="D20" s="14"/>
      <c r="E20" s="14"/>
      <c r="F20" s="14"/>
      <c r="G20" s="14"/>
      <c r="H20" s="139"/>
      <c r="I20" s="139"/>
      <c r="J20" s="14"/>
      <c r="K20" s="14"/>
      <c r="L20" s="41"/>
    </row>
    <row r="21" spans="1:12" ht="12.75">
      <c r="A21" s="6" t="s">
        <v>17</v>
      </c>
      <c r="B21" s="42">
        <v>2403</v>
      </c>
      <c r="C21" s="40" t="s">
        <v>2</v>
      </c>
      <c r="D21" s="10"/>
      <c r="E21" s="10"/>
      <c r="F21" s="10"/>
      <c r="G21" s="10"/>
      <c r="H21" s="140"/>
      <c r="I21" s="140"/>
      <c r="L21" s="10"/>
    </row>
    <row r="22" spans="2:12" ht="12.75">
      <c r="B22" s="43">
        <v>0.001</v>
      </c>
      <c r="C22" s="44" t="s">
        <v>193</v>
      </c>
      <c r="D22" s="10"/>
      <c r="E22" s="10"/>
      <c r="F22" s="10"/>
      <c r="G22" s="10"/>
      <c r="H22" s="140"/>
      <c r="I22" s="140"/>
      <c r="L22" s="10"/>
    </row>
    <row r="23" spans="2:12" ht="12.75">
      <c r="B23" s="45">
        <v>60</v>
      </c>
      <c r="C23" s="46" t="s">
        <v>18</v>
      </c>
      <c r="D23" s="14"/>
      <c r="E23" s="14"/>
      <c r="F23" s="14"/>
      <c r="G23" s="14"/>
      <c r="H23" s="139"/>
      <c r="I23" s="139"/>
      <c r="J23" s="14"/>
      <c r="K23" s="14"/>
      <c r="L23" s="14"/>
    </row>
    <row r="24" spans="2:12" ht="12.75">
      <c r="B24" s="47">
        <v>44</v>
      </c>
      <c r="C24" s="46" t="s">
        <v>19</v>
      </c>
      <c r="D24" s="14"/>
      <c r="E24" s="14"/>
      <c r="F24" s="14"/>
      <c r="G24" s="14"/>
      <c r="H24" s="139"/>
      <c r="I24" s="139"/>
      <c r="J24" s="14"/>
      <c r="K24" s="14"/>
      <c r="L24" s="14"/>
    </row>
    <row r="25" spans="2:12" ht="12.75">
      <c r="B25" s="48" t="s">
        <v>20</v>
      </c>
      <c r="C25" s="46" t="s">
        <v>21</v>
      </c>
      <c r="D25" s="49">
        <v>6006</v>
      </c>
      <c r="E25" s="49">
        <v>19734</v>
      </c>
      <c r="F25" s="50">
        <v>2000</v>
      </c>
      <c r="G25" s="49">
        <v>16895</v>
      </c>
      <c r="H25" s="49">
        <v>5292</v>
      </c>
      <c r="I25" s="49">
        <v>18905</v>
      </c>
      <c r="J25" s="50">
        <v>3543</v>
      </c>
      <c r="K25" s="49">
        <v>18673</v>
      </c>
      <c r="L25" s="49">
        <f>SUM(J25:K25)</f>
        <v>22216</v>
      </c>
    </row>
    <row r="26" spans="2:12" ht="12.75">
      <c r="B26" s="48" t="s">
        <v>22</v>
      </c>
      <c r="C26" s="46" t="s">
        <v>23</v>
      </c>
      <c r="D26" s="51">
        <v>0</v>
      </c>
      <c r="E26" s="49">
        <v>55</v>
      </c>
      <c r="F26" s="50">
        <v>1</v>
      </c>
      <c r="G26" s="49">
        <v>55</v>
      </c>
      <c r="H26" s="50">
        <v>1</v>
      </c>
      <c r="I26" s="49">
        <v>55</v>
      </c>
      <c r="J26" s="51">
        <v>0</v>
      </c>
      <c r="K26" s="49">
        <v>100</v>
      </c>
      <c r="L26" s="49">
        <f>SUM(J26:K26)</f>
        <v>100</v>
      </c>
    </row>
    <row r="27" spans="2:12" ht="12.75">
      <c r="B27" s="48" t="s">
        <v>24</v>
      </c>
      <c r="C27" s="46" t="s">
        <v>25</v>
      </c>
      <c r="D27" s="49">
        <v>782</v>
      </c>
      <c r="E27" s="49">
        <v>639</v>
      </c>
      <c r="F27" s="50">
        <v>1</v>
      </c>
      <c r="G27" s="49">
        <v>735</v>
      </c>
      <c r="H27" s="49">
        <v>3366</v>
      </c>
      <c r="I27" s="49">
        <v>1435</v>
      </c>
      <c r="J27" s="51">
        <v>0</v>
      </c>
      <c r="K27" s="49">
        <v>855</v>
      </c>
      <c r="L27" s="49">
        <f>SUM(J27:K27)</f>
        <v>855</v>
      </c>
    </row>
    <row r="28" spans="2:12" ht="12.75">
      <c r="B28" s="48" t="s">
        <v>28</v>
      </c>
      <c r="C28" s="46" t="s">
        <v>29</v>
      </c>
      <c r="D28" s="49">
        <v>1362</v>
      </c>
      <c r="E28" s="51">
        <v>0</v>
      </c>
      <c r="F28" s="50">
        <v>1</v>
      </c>
      <c r="G28" s="51">
        <v>0</v>
      </c>
      <c r="H28" s="49">
        <v>251</v>
      </c>
      <c r="I28" s="51">
        <v>0</v>
      </c>
      <c r="J28" s="51">
        <v>0</v>
      </c>
      <c r="K28" s="51">
        <v>0</v>
      </c>
      <c r="L28" s="51">
        <f>SUM(J28:K28)</f>
        <v>0</v>
      </c>
    </row>
    <row r="29" spans="1:12" ht="12.75">
      <c r="A29" s="52" t="s">
        <v>15</v>
      </c>
      <c r="B29" s="53">
        <v>44</v>
      </c>
      <c r="C29" s="54" t="s">
        <v>19</v>
      </c>
      <c r="D29" s="55">
        <f aca="true" t="shared" si="0" ref="D29:L29">SUM(D25:D28)</f>
        <v>8150</v>
      </c>
      <c r="E29" s="55">
        <f t="shared" si="0"/>
        <v>20428</v>
      </c>
      <c r="F29" s="55">
        <f t="shared" si="0"/>
        <v>2003</v>
      </c>
      <c r="G29" s="55">
        <f t="shared" si="0"/>
        <v>17685</v>
      </c>
      <c r="H29" s="55">
        <f t="shared" si="0"/>
        <v>8910</v>
      </c>
      <c r="I29" s="55">
        <f t="shared" si="0"/>
        <v>20395</v>
      </c>
      <c r="J29" s="55">
        <f t="shared" si="0"/>
        <v>3543</v>
      </c>
      <c r="K29" s="55">
        <f t="shared" si="0"/>
        <v>19628</v>
      </c>
      <c r="L29" s="55">
        <f t="shared" si="0"/>
        <v>23171</v>
      </c>
    </row>
    <row r="30" spans="1:12" ht="9.75" customHeight="1">
      <c r="A30" s="52"/>
      <c r="B30" s="53"/>
      <c r="C30" s="54"/>
      <c r="D30" s="56"/>
      <c r="E30" s="56"/>
      <c r="F30" s="56"/>
      <c r="G30" s="56"/>
      <c r="H30" s="143"/>
      <c r="I30" s="143"/>
      <c r="J30" s="56"/>
      <c r="K30" s="56"/>
      <c r="L30" s="56"/>
    </row>
    <row r="31" spans="1:12" ht="12.75">
      <c r="A31" s="52"/>
      <c r="B31" s="53">
        <v>45</v>
      </c>
      <c r="C31" s="54" t="s">
        <v>30</v>
      </c>
      <c r="D31" s="56"/>
      <c r="E31" s="56"/>
      <c r="F31" s="56"/>
      <c r="G31" s="56"/>
      <c r="H31" s="143"/>
      <c r="I31" s="143"/>
      <c r="J31" s="56"/>
      <c r="K31" s="56"/>
      <c r="L31" s="56"/>
    </row>
    <row r="32" spans="1:12" ht="12.75">
      <c r="A32" s="52"/>
      <c r="B32" s="57" t="s">
        <v>31</v>
      </c>
      <c r="C32" s="54" t="s">
        <v>21</v>
      </c>
      <c r="D32" s="56">
        <v>627</v>
      </c>
      <c r="E32" s="56">
        <v>780</v>
      </c>
      <c r="F32" s="58">
        <v>470</v>
      </c>
      <c r="G32" s="56">
        <v>608</v>
      </c>
      <c r="H32" s="56">
        <v>505</v>
      </c>
      <c r="I32" s="56">
        <v>608</v>
      </c>
      <c r="J32" s="58">
        <v>382</v>
      </c>
      <c r="K32" s="56">
        <v>662</v>
      </c>
      <c r="L32" s="56">
        <f>SUM(J32:K32)</f>
        <v>1044</v>
      </c>
    </row>
    <row r="33" spans="1:14" s="60" customFormat="1" ht="12.75">
      <c r="A33" s="52"/>
      <c r="B33" s="57" t="s">
        <v>32</v>
      </c>
      <c r="C33" s="54" t="s">
        <v>23</v>
      </c>
      <c r="D33" s="56">
        <v>30</v>
      </c>
      <c r="E33" s="56">
        <v>7</v>
      </c>
      <c r="F33" s="58">
        <v>1</v>
      </c>
      <c r="G33" s="56">
        <v>7</v>
      </c>
      <c r="H33" s="56">
        <v>1</v>
      </c>
      <c r="I33" s="56">
        <v>7</v>
      </c>
      <c r="J33" s="67">
        <v>0</v>
      </c>
      <c r="K33" s="56">
        <v>8</v>
      </c>
      <c r="L33" s="56">
        <f>SUM(J33:K33)</f>
        <v>8</v>
      </c>
      <c r="M33" s="59"/>
      <c r="N33" s="59"/>
    </row>
    <row r="34" spans="1:12" ht="12.75">
      <c r="A34" s="52"/>
      <c r="B34" s="57" t="s">
        <v>33</v>
      </c>
      <c r="C34" s="54" t="s">
        <v>25</v>
      </c>
      <c r="D34" s="56">
        <v>646</v>
      </c>
      <c r="E34" s="56">
        <v>7</v>
      </c>
      <c r="F34" s="58">
        <v>100</v>
      </c>
      <c r="G34" s="56">
        <v>10</v>
      </c>
      <c r="H34" s="56">
        <v>250</v>
      </c>
      <c r="I34" s="56">
        <v>10</v>
      </c>
      <c r="J34" s="67">
        <v>0</v>
      </c>
      <c r="K34" s="56">
        <v>11</v>
      </c>
      <c r="L34" s="56">
        <f>SUM(J34:K34)</f>
        <v>11</v>
      </c>
    </row>
    <row r="35" spans="1:12" ht="12.75">
      <c r="A35" s="52"/>
      <c r="B35" s="57" t="s">
        <v>34</v>
      </c>
      <c r="C35" s="54" t="s">
        <v>26</v>
      </c>
      <c r="D35" s="67">
        <v>0</v>
      </c>
      <c r="E35" s="67">
        <v>0</v>
      </c>
      <c r="F35" s="67">
        <v>0</v>
      </c>
      <c r="G35" s="67">
        <v>0</v>
      </c>
      <c r="H35" s="58">
        <v>100</v>
      </c>
      <c r="I35" s="67">
        <v>0</v>
      </c>
      <c r="J35" s="67">
        <v>0</v>
      </c>
      <c r="K35" s="67">
        <v>0</v>
      </c>
      <c r="L35" s="67">
        <f>SUM(J35:K35)</f>
        <v>0</v>
      </c>
    </row>
    <row r="36" spans="1:12" ht="12.75">
      <c r="A36" s="52" t="s">
        <v>15</v>
      </c>
      <c r="B36" s="53">
        <v>45</v>
      </c>
      <c r="C36" s="54" t="s">
        <v>30</v>
      </c>
      <c r="D36" s="55">
        <f aca="true" t="shared" si="1" ref="D36:L36">SUM(D32:D35)</f>
        <v>1303</v>
      </c>
      <c r="E36" s="55">
        <f t="shared" si="1"/>
        <v>794</v>
      </c>
      <c r="F36" s="55">
        <f>SUM(F32:F35)</f>
        <v>571</v>
      </c>
      <c r="G36" s="55">
        <f>SUM(G32:G35)</f>
        <v>625</v>
      </c>
      <c r="H36" s="55">
        <f t="shared" si="1"/>
        <v>856</v>
      </c>
      <c r="I36" s="55">
        <f t="shared" si="1"/>
        <v>625</v>
      </c>
      <c r="J36" s="55">
        <f t="shared" si="1"/>
        <v>382</v>
      </c>
      <c r="K36" s="55">
        <f t="shared" si="1"/>
        <v>681</v>
      </c>
      <c r="L36" s="55">
        <f t="shared" si="1"/>
        <v>1063</v>
      </c>
    </row>
    <row r="37" spans="1:12" ht="9.75" customHeight="1">
      <c r="A37" s="52"/>
      <c r="B37" s="53"/>
      <c r="C37" s="54"/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12.75">
      <c r="A38" s="52"/>
      <c r="B38" s="53">
        <v>46</v>
      </c>
      <c r="C38" s="54" t="s">
        <v>35</v>
      </c>
      <c r="D38" s="56"/>
      <c r="E38" s="56"/>
      <c r="F38" s="56"/>
      <c r="G38" s="56"/>
      <c r="H38" s="143"/>
      <c r="I38" s="143"/>
      <c r="J38" s="56"/>
      <c r="K38" s="56"/>
      <c r="L38" s="56"/>
    </row>
    <row r="39" spans="1:12" ht="12.75">
      <c r="A39" s="61"/>
      <c r="B39" s="151" t="s">
        <v>36</v>
      </c>
      <c r="C39" s="62" t="s">
        <v>21</v>
      </c>
      <c r="D39" s="64">
        <v>0</v>
      </c>
      <c r="E39" s="63">
        <v>6654</v>
      </c>
      <c r="F39" s="75">
        <v>200</v>
      </c>
      <c r="G39" s="63">
        <v>6484</v>
      </c>
      <c r="H39" s="63">
        <v>1623</v>
      </c>
      <c r="I39" s="63">
        <f>6484-6</f>
        <v>6478</v>
      </c>
      <c r="J39" s="64">
        <v>0</v>
      </c>
      <c r="K39" s="63">
        <v>7105</v>
      </c>
      <c r="L39" s="63">
        <f>SUM(J39:K39)</f>
        <v>7105</v>
      </c>
    </row>
    <row r="40" spans="2:12" ht="12.75">
      <c r="B40" s="48" t="s">
        <v>37</v>
      </c>
      <c r="C40" s="46" t="s">
        <v>23</v>
      </c>
      <c r="D40" s="58">
        <v>27</v>
      </c>
      <c r="E40" s="49">
        <v>4</v>
      </c>
      <c r="F40" s="50">
        <v>1</v>
      </c>
      <c r="G40" s="49">
        <v>4</v>
      </c>
      <c r="H40" s="49">
        <v>1</v>
      </c>
      <c r="I40" s="49">
        <v>4</v>
      </c>
      <c r="J40" s="51">
        <v>0</v>
      </c>
      <c r="K40" s="49">
        <v>5</v>
      </c>
      <c r="L40" s="49">
        <f>SUM(J40:K40)</f>
        <v>5</v>
      </c>
    </row>
    <row r="41" spans="2:12" ht="12.75">
      <c r="B41" s="48" t="s">
        <v>38</v>
      </c>
      <c r="C41" s="46" t="s">
        <v>25</v>
      </c>
      <c r="D41" s="58">
        <v>557</v>
      </c>
      <c r="E41" s="49">
        <v>4</v>
      </c>
      <c r="F41" s="50">
        <v>100</v>
      </c>
      <c r="G41" s="49">
        <v>5</v>
      </c>
      <c r="H41" s="49">
        <v>200</v>
      </c>
      <c r="I41" s="49">
        <v>5</v>
      </c>
      <c r="J41" s="51">
        <v>0</v>
      </c>
      <c r="K41" s="49">
        <v>5</v>
      </c>
      <c r="L41" s="49">
        <f>SUM(J41:K41)</f>
        <v>5</v>
      </c>
    </row>
    <row r="42" spans="2:12" ht="12.75">
      <c r="B42" s="48" t="s">
        <v>246</v>
      </c>
      <c r="C42" s="46" t="s">
        <v>243</v>
      </c>
      <c r="D42" s="67">
        <v>0</v>
      </c>
      <c r="E42" s="67">
        <v>0</v>
      </c>
      <c r="F42" s="51">
        <v>0</v>
      </c>
      <c r="G42" s="51">
        <v>0</v>
      </c>
      <c r="H42" s="50">
        <v>100</v>
      </c>
      <c r="I42" s="51">
        <v>0</v>
      </c>
      <c r="J42" s="51">
        <v>0</v>
      </c>
      <c r="K42" s="51">
        <v>0</v>
      </c>
      <c r="L42" s="51">
        <f>SUM(J42:K42)</f>
        <v>0</v>
      </c>
    </row>
    <row r="43" spans="1:12" ht="12.75">
      <c r="A43" s="6" t="s">
        <v>15</v>
      </c>
      <c r="B43" s="47">
        <v>46</v>
      </c>
      <c r="C43" s="46" t="s">
        <v>35</v>
      </c>
      <c r="D43" s="55">
        <f aca="true" t="shared" si="2" ref="D43:L43">SUM(D39:D42)</f>
        <v>584</v>
      </c>
      <c r="E43" s="55">
        <f t="shared" si="2"/>
        <v>6662</v>
      </c>
      <c r="F43" s="55">
        <f>SUM(F39:F42)</f>
        <v>301</v>
      </c>
      <c r="G43" s="55">
        <f>SUM(G39:G42)</f>
        <v>6493</v>
      </c>
      <c r="H43" s="55">
        <f t="shared" si="2"/>
        <v>1924</v>
      </c>
      <c r="I43" s="55">
        <f t="shared" si="2"/>
        <v>6487</v>
      </c>
      <c r="J43" s="78">
        <f t="shared" si="2"/>
        <v>0</v>
      </c>
      <c r="K43" s="55">
        <f t="shared" si="2"/>
        <v>7115</v>
      </c>
      <c r="L43" s="55">
        <f t="shared" si="2"/>
        <v>7115</v>
      </c>
    </row>
    <row r="44" spans="2:12" ht="12.75">
      <c r="B44" s="48"/>
      <c r="C44" s="46"/>
      <c r="D44" s="49"/>
      <c r="E44" s="49"/>
      <c r="F44" s="49"/>
      <c r="G44" s="49"/>
      <c r="H44" s="141"/>
      <c r="I44" s="141"/>
      <c r="J44" s="49"/>
      <c r="K44" s="49"/>
      <c r="L44" s="49"/>
    </row>
    <row r="45" spans="2:12" ht="12.75">
      <c r="B45" s="47">
        <v>47</v>
      </c>
      <c r="C45" s="46" t="s">
        <v>39</v>
      </c>
      <c r="D45" s="49"/>
      <c r="E45" s="49"/>
      <c r="F45" s="49"/>
      <c r="G45" s="49"/>
      <c r="H45" s="141"/>
      <c r="I45" s="141"/>
      <c r="J45" s="49"/>
      <c r="K45" s="49"/>
      <c r="L45" s="49"/>
    </row>
    <row r="46" spans="2:12" ht="12.75">
      <c r="B46" s="48" t="s">
        <v>40</v>
      </c>
      <c r="C46" s="46" t="s">
        <v>21</v>
      </c>
      <c r="D46" s="49">
        <v>498</v>
      </c>
      <c r="E46" s="49">
        <v>2297</v>
      </c>
      <c r="F46" s="50">
        <v>800</v>
      </c>
      <c r="G46" s="49">
        <v>1306</v>
      </c>
      <c r="H46" s="49">
        <v>800</v>
      </c>
      <c r="I46" s="49">
        <v>1306</v>
      </c>
      <c r="J46" s="50">
        <v>740</v>
      </c>
      <c r="K46" s="49">
        <v>1560</v>
      </c>
      <c r="L46" s="49">
        <f>SUM(J46:K46)</f>
        <v>2300</v>
      </c>
    </row>
    <row r="47" spans="2:12" ht="12.75">
      <c r="B47" s="48" t="s">
        <v>41</v>
      </c>
      <c r="C47" s="46" t="s">
        <v>23</v>
      </c>
      <c r="D47" s="49">
        <v>12</v>
      </c>
      <c r="E47" s="49">
        <v>25</v>
      </c>
      <c r="F47" s="50">
        <v>1</v>
      </c>
      <c r="G47" s="49">
        <v>12</v>
      </c>
      <c r="H47" s="49">
        <v>1</v>
      </c>
      <c r="I47" s="49">
        <v>12</v>
      </c>
      <c r="J47" s="51">
        <v>0</v>
      </c>
      <c r="K47" s="49">
        <v>12</v>
      </c>
      <c r="L47" s="49">
        <f>SUM(J47:K47)</f>
        <v>12</v>
      </c>
    </row>
    <row r="48" spans="2:12" ht="12.75">
      <c r="B48" s="48" t="s">
        <v>42</v>
      </c>
      <c r="C48" s="46" t="s">
        <v>25</v>
      </c>
      <c r="D48" s="49">
        <v>400</v>
      </c>
      <c r="E48" s="49">
        <v>12</v>
      </c>
      <c r="F48" s="50">
        <v>100</v>
      </c>
      <c r="G48" s="49">
        <v>15</v>
      </c>
      <c r="H48" s="49">
        <v>200</v>
      </c>
      <c r="I48" s="49">
        <v>15</v>
      </c>
      <c r="J48" s="51">
        <v>0</v>
      </c>
      <c r="K48" s="49">
        <v>15</v>
      </c>
      <c r="L48" s="49">
        <f>SUM(J48:K48)</f>
        <v>15</v>
      </c>
    </row>
    <row r="49" spans="2:12" ht="12.75">
      <c r="B49" s="48" t="s">
        <v>43</v>
      </c>
      <c r="C49" s="46" t="s">
        <v>26</v>
      </c>
      <c r="D49" s="51">
        <v>0</v>
      </c>
      <c r="E49" s="51">
        <v>0</v>
      </c>
      <c r="F49" s="51">
        <v>0</v>
      </c>
      <c r="G49" s="51">
        <v>0</v>
      </c>
      <c r="H49" s="50">
        <v>100</v>
      </c>
      <c r="I49" s="51">
        <v>0</v>
      </c>
      <c r="J49" s="51">
        <v>0</v>
      </c>
      <c r="K49" s="51">
        <v>0</v>
      </c>
      <c r="L49" s="51">
        <f>SUM(J49:K49)</f>
        <v>0</v>
      </c>
    </row>
    <row r="50" spans="1:12" ht="12.75">
      <c r="A50" s="6" t="s">
        <v>15</v>
      </c>
      <c r="B50" s="47">
        <v>47</v>
      </c>
      <c r="C50" s="46" t="s">
        <v>39</v>
      </c>
      <c r="D50" s="55">
        <f aca="true" t="shared" si="3" ref="D50:L50">SUM(D46:D49)</f>
        <v>910</v>
      </c>
      <c r="E50" s="55">
        <f t="shared" si="3"/>
        <v>2334</v>
      </c>
      <c r="F50" s="55">
        <f>SUM(F46:F49)</f>
        <v>901</v>
      </c>
      <c r="G50" s="55">
        <f>SUM(G46:G49)</f>
        <v>1333</v>
      </c>
      <c r="H50" s="55">
        <f t="shared" si="3"/>
        <v>1101</v>
      </c>
      <c r="I50" s="55">
        <f t="shared" si="3"/>
        <v>1333</v>
      </c>
      <c r="J50" s="55">
        <f t="shared" si="3"/>
        <v>740</v>
      </c>
      <c r="K50" s="55">
        <f t="shared" si="3"/>
        <v>1587</v>
      </c>
      <c r="L50" s="55">
        <f t="shared" si="3"/>
        <v>2327</v>
      </c>
    </row>
    <row r="51" spans="2:12" ht="12.75">
      <c r="B51" s="48"/>
      <c r="C51" s="46"/>
      <c r="D51" s="49"/>
      <c r="E51" s="49"/>
      <c r="F51" s="49"/>
      <c r="G51" s="49"/>
      <c r="H51" s="141"/>
      <c r="I51" s="141"/>
      <c r="J51" s="49"/>
      <c r="K51" s="49"/>
      <c r="L51" s="49"/>
    </row>
    <row r="52" spans="2:12" ht="12.75">
      <c r="B52" s="47">
        <v>48</v>
      </c>
      <c r="C52" s="46" t="s">
        <v>44</v>
      </c>
      <c r="D52" s="49"/>
      <c r="E52" s="49"/>
      <c r="F52" s="49"/>
      <c r="G52" s="49"/>
      <c r="H52" s="141"/>
      <c r="I52" s="141"/>
      <c r="J52" s="49"/>
      <c r="K52" s="49"/>
      <c r="L52" s="49"/>
    </row>
    <row r="53" spans="2:12" ht="12.75">
      <c r="B53" s="48" t="s">
        <v>45</v>
      </c>
      <c r="C53" s="46" t="s">
        <v>21</v>
      </c>
      <c r="D53" s="56">
        <v>176</v>
      </c>
      <c r="E53" s="56">
        <v>1398</v>
      </c>
      <c r="F53" s="67">
        <v>0</v>
      </c>
      <c r="G53" s="56">
        <v>736</v>
      </c>
      <c r="H53" s="56">
        <v>127</v>
      </c>
      <c r="I53" s="56">
        <v>736</v>
      </c>
      <c r="J53" s="67">
        <v>0</v>
      </c>
      <c r="K53" s="56">
        <v>3355</v>
      </c>
      <c r="L53" s="56">
        <f>SUM(J53:K53)</f>
        <v>3355</v>
      </c>
    </row>
    <row r="54" spans="1:12" ht="12.75">
      <c r="A54" s="52"/>
      <c r="B54" s="57" t="s">
        <v>46</v>
      </c>
      <c r="C54" s="54" t="s">
        <v>23</v>
      </c>
      <c r="D54" s="56">
        <v>25</v>
      </c>
      <c r="E54" s="56">
        <v>4</v>
      </c>
      <c r="F54" s="58">
        <v>1</v>
      </c>
      <c r="G54" s="56">
        <v>4</v>
      </c>
      <c r="H54" s="56">
        <v>1</v>
      </c>
      <c r="I54" s="56">
        <v>4</v>
      </c>
      <c r="J54" s="67">
        <v>0</v>
      </c>
      <c r="K54" s="56">
        <v>5</v>
      </c>
      <c r="L54" s="56">
        <f>SUM(J54:K54)</f>
        <v>5</v>
      </c>
    </row>
    <row r="55" spans="2:12" ht="12.75">
      <c r="B55" s="48" t="s">
        <v>47</v>
      </c>
      <c r="C55" s="46" t="s">
        <v>25</v>
      </c>
      <c r="D55" s="56">
        <v>450</v>
      </c>
      <c r="E55" s="56">
        <v>4</v>
      </c>
      <c r="F55" s="58">
        <v>100</v>
      </c>
      <c r="G55" s="56">
        <v>5</v>
      </c>
      <c r="H55" s="56">
        <v>200</v>
      </c>
      <c r="I55" s="56">
        <v>5</v>
      </c>
      <c r="J55" s="67">
        <v>0</v>
      </c>
      <c r="K55" s="56">
        <v>6</v>
      </c>
      <c r="L55" s="56">
        <f>SUM(J55:K55)</f>
        <v>6</v>
      </c>
    </row>
    <row r="56" spans="2:12" ht="12.75">
      <c r="B56" s="48" t="s">
        <v>48</v>
      </c>
      <c r="C56" s="46" t="s">
        <v>26</v>
      </c>
      <c r="D56" s="67">
        <v>0</v>
      </c>
      <c r="E56" s="67">
        <v>0</v>
      </c>
      <c r="F56" s="67">
        <v>0</v>
      </c>
      <c r="G56" s="67">
        <v>0</v>
      </c>
      <c r="H56" s="58">
        <v>100</v>
      </c>
      <c r="I56" s="67">
        <v>0</v>
      </c>
      <c r="J56" s="67">
        <v>0</v>
      </c>
      <c r="K56" s="67">
        <v>0</v>
      </c>
      <c r="L56" s="67">
        <f>SUM(J56:K56)</f>
        <v>0</v>
      </c>
    </row>
    <row r="57" spans="1:12" ht="12.75">
      <c r="A57" s="6" t="s">
        <v>15</v>
      </c>
      <c r="B57" s="47">
        <v>48</v>
      </c>
      <c r="C57" s="46" t="s">
        <v>44</v>
      </c>
      <c r="D57" s="55">
        <f aca="true" t="shared" si="4" ref="D57:L57">SUM(D53:D56)</f>
        <v>651</v>
      </c>
      <c r="E57" s="55">
        <f t="shared" si="4"/>
        <v>1406</v>
      </c>
      <c r="F57" s="55">
        <f>SUM(F53:F56)</f>
        <v>101</v>
      </c>
      <c r="G57" s="55">
        <f>SUM(G53:G56)</f>
        <v>745</v>
      </c>
      <c r="H57" s="55">
        <f t="shared" si="4"/>
        <v>428</v>
      </c>
      <c r="I57" s="55">
        <f t="shared" si="4"/>
        <v>745</v>
      </c>
      <c r="J57" s="78">
        <f t="shared" si="4"/>
        <v>0</v>
      </c>
      <c r="K57" s="55">
        <f t="shared" si="4"/>
        <v>3366</v>
      </c>
      <c r="L57" s="55">
        <f t="shared" si="4"/>
        <v>3366</v>
      </c>
    </row>
    <row r="58" spans="1:12" ht="12.75">
      <c r="A58" s="52" t="s">
        <v>15</v>
      </c>
      <c r="B58" s="53">
        <v>60</v>
      </c>
      <c r="C58" s="54" t="s">
        <v>18</v>
      </c>
      <c r="D58" s="55">
        <f>D57+D50+D43+D36+D29</f>
        <v>11598</v>
      </c>
      <c r="E58" s="55">
        <f aca="true" t="shared" si="5" ref="E58:L58">E57+E50+E43+E36+E29</f>
        <v>31624</v>
      </c>
      <c r="F58" s="55">
        <f>F57+F50+F43+F36+F29</f>
        <v>3877</v>
      </c>
      <c r="G58" s="55">
        <f>G57+G50+G43+G36+G29</f>
        <v>26881</v>
      </c>
      <c r="H58" s="55">
        <f t="shared" si="5"/>
        <v>13219</v>
      </c>
      <c r="I58" s="55">
        <f t="shared" si="5"/>
        <v>29585</v>
      </c>
      <c r="J58" s="55">
        <f t="shared" si="5"/>
        <v>4665</v>
      </c>
      <c r="K58" s="55">
        <f t="shared" si="5"/>
        <v>32377</v>
      </c>
      <c r="L58" s="55">
        <f t="shared" si="5"/>
        <v>37042</v>
      </c>
    </row>
    <row r="59" spans="1:12" ht="12.75">
      <c r="A59" s="52" t="s">
        <v>15</v>
      </c>
      <c r="B59" s="68">
        <v>0.001</v>
      </c>
      <c r="C59" s="69" t="s">
        <v>193</v>
      </c>
      <c r="D59" s="55">
        <f aca="true" t="shared" si="6" ref="D59:L59">D58</f>
        <v>11598</v>
      </c>
      <c r="E59" s="55">
        <f t="shared" si="6"/>
        <v>31624</v>
      </c>
      <c r="F59" s="55">
        <f>F58</f>
        <v>3877</v>
      </c>
      <c r="G59" s="55">
        <f>G58</f>
        <v>26881</v>
      </c>
      <c r="H59" s="55">
        <f t="shared" si="6"/>
        <v>13219</v>
      </c>
      <c r="I59" s="55">
        <f t="shared" si="6"/>
        <v>29585</v>
      </c>
      <c r="J59" s="55">
        <f t="shared" si="6"/>
        <v>4665</v>
      </c>
      <c r="K59" s="55">
        <f t="shared" si="6"/>
        <v>32377</v>
      </c>
      <c r="L59" s="55">
        <f t="shared" si="6"/>
        <v>37042</v>
      </c>
    </row>
    <row r="60" spans="1:12" ht="12.75">
      <c r="A60" s="52"/>
      <c r="B60" s="70"/>
      <c r="C60" s="71"/>
      <c r="D60" s="56"/>
      <c r="E60" s="56"/>
      <c r="F60" s="56"/>
      <c r="G60" s="56"/>
      <c r="H60" s="143"/>
      <c r="I60" s="143"/>
      <c r="J60" s="56"/>
      <c r="K60" s="56"/>
      <c r="L60" s="56"/>
    </row>
    <row r="61" spans="1:12" ht="25.5">
      <c r="A61" s="52"/>
      <c r="B61" s="68">
        <v>0.101</v>
      </c>
      <c r="C61" s="71" t="s">
        <v>49</v>
      </c>
      <c r="D61" s="56"/>
      <c r="E61" s="56"/>
      <c r="F61" s="56"/>
      <c r="G61" s="56"/>
      <c r="H61" s="143"/>
      <c r="I61" s="143"/>
      <c r="J61" s="56"/>
      <c r="K61" s="56"/>
      <c r="L61" s="56"/>
    </row>
    <row r="62" spans="1:12" ht="25.5">
      <c r="A62" s="52"/>
      <c r="B62" s="72">
        <v>61</v>
      </c>
      <c r="C62" s="54" t="s">
        <v>50</v>
      </c>
      <c r="D62" s="56"/>
      <c r="E62" s="56"/>
      <c r="F62" s="56"/>
      <c r="G62" s="56"/>
      <c r="H62" s="143"/>
      <c r="I62" s="143"/>
      <c r="J62" s="56"/>
      <c r="K62" s="56"/>
      <c r="L62" s="56"/>
    </row>
    <row r="63" spans="1:12" ht="12.75">
      <c r="A63" s="52"/>
      <c r="B63" s="72">
        <v>44</v>
      </c>
      <c r="C63" s="54" t="s">
        <v>19</v>
      </c>
      <c r="D63" s="56"/>
      <c r="E63" s="56"/>
      <c r="F63" s="56"/>
      <c r="G63" s="56"/>
      <c r="H63" s="143"/>
      <c r="I63" s="143"/>
      <c r="J63" s="56"/>
      <c r="K63" s="56"/>
      <c r="L63" s="56"/>
    </row>
    <row r="64" spans="1:12" ht="12.75">
      <c r="A64" s="52"/>
      <c r="B64" s="57" t="s">
        <v>51</v>
      </c>
      <c r="C64" s="54" t="s">
        <v>21</v>
      </c>
      <c r="D64" s="56">
        <v>105</v>
      </c>
      <c r="E64" s="56">
        <v>10104</v>
      </c>
      <c r="F64" s="58">
        <v>545</v>
      </c>
      <c r="G64" s="56">
        <v>8284</v>
      </c>
      <c r="H64" s="58">
        <v>1061</v>
      </c>
      <c r="I64" s="56">
        <v>10719</v>
      </c>
      <c r="J64" s="58">
        <v>430</v>
      </c>
      <c r="K64" s="56">
        <v>11113</v>
      </c>
      <c r="L64" s="56">
        <f aca="true" t="shared" si="7" ref="L64:L75">SUM(J64:K64)</f>
        <v>11543</v>
      </c>
    </row>
    <row r="65" spans="1:12" ht="12.75">
      <c r="A65" s="52"/>
      <c r="B65" s="57" t="s">
        <v>52</v>
      </c>
      <c r="C65" s="54" t="s">
        <v>53</v>
      </c>
      <c r="D65" s="58">
        <v>1121</v>
      </c>
      <c r="E65" s="56">
        <v>879</v>
      </c>
      <c r="F65" s="58">
        <v>1521</v>
      </c>
      <c r="G65" s="56">
        <v>1609</v>
      </c>
      <c r="H65" s="56">
        <v>1521</v>
      </c>
      <c r="I65" s="56">
        <v>1609</v>
      </c>
      <c r="J65" s="58">
        <v>1065</v>
      </c>
      <c r="K65" s="56">
        <v>1634</v>
      </c>
      <c r="L65" s="56">
        <f t="shared" si="7"/>
        <v>2699</v>
      </c>
    </row>
    <row r="66" spans="1:12" ht="12.75">
      <c r="A66" s="52"/>
      <c r="B66" s="57" t="s">
        <v>54</v>
      </c>
      <c r="C66" s="54" t="s">
        <v>23</v>
      </c>
      <c r="D66" s="56">
        <v>71</v>
      </c>
      <c r="E66" s="56">
        <v>11</v>
      </c>
      <c r="F66" s="58">
        <v>1</v>
      </c>
      <c r="G66" s="56">
        <v>11</v>
      </c>
      <c r="H66" s="56">
        <v>1</v>
      </c>
      <c r="I66" s="56">
        <v>11</v>
      </c>
      <c r="J66" s="67">
        <v>0</v>
      </c>
      <c r="K66" s="56">
        <v>12</v>
      </c>
      <c r="L66" s="56">
        <f t="shared" si="7"/>
        <v>12</v>
      </c>
    </row>
    <row r="67" spans="2:12" ht="12.75">
      <c r="B67" s="48" t="s">
        <v>55</v>
      </c>
      <c r="C67" s="46" t="s">
        <v>25</v>
      </c>
      <c r="D67" s="56">
        <v>310</v>
      </c>
      <c r="E67" s="56">
        <v>11</v>
      </c>
      <c r="F67" s="50">
        <v>1</v>
      </c>
      <c r="G67" s="49">
        <v>15</v>
      </c>
      <c r="H67" s="49">
        <v>1</v>
      </c>
      <c r="I67" s="49">
        <v>15</v>
      </c>
      <c r="J67" s="51">
        <v>0</v>
      </c>
      <c r="K67" s="49">
        <v>16</v>
      </c>
      <c r="L67" s="49">
        <f t="shared" si="7"/>
        <v>16</v>
      </c>
    </row>
    <row r="68" spans="2:12" ht="12.75">
      <c r="B68" s="48" t="s">
        <v>56</v>
      </c>
      <c r="C68" s="46" t="s">
        <v>104</v>
      </c>
      <c r="D68" s="49">
        <v>3198</v>
      </c>
      <c r="E68" s="49">
        <v>206</v>
      </c>
      <c r="F68" s="50">
        <v>1</v>
      </c>
      <c r="G68" s="49">
        <v>207</v>
      </c>
      <c r="H68" s="49">
        <v>1</v>
      </c>
      <c r="I68" s="49">
        <v>207</v>
      </c>
      <c r="J68" s="51">
        <v>0</v>
      </c>
      <c r="K68" s="49">
        <v>224</v>
      </c>
      <c r="L68" s="49">
        <f t="shared" si="7"/>
        <v>224</v>
      </c>
    </row>
    <row r="69" spans="1:12" ht="12.75">
      <c r="A69" s="52"/>
      <c r="B69" s="57" t="s">
        <v>338</v>
      </c>
      <c r="C69" s="54" t="s">
        <v>27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58">
        <v>10000</v>
      </c>
      <c r="L69" s="49">
        <f t="shared" si="7"/>
        <v>10000</v>
      </c>
    </row>
    <row r="70" spans="1:12" ht="12.75">
      <c r="A70" s="52"/>
      <c r="B70" s="57" t="s">
        <v>234</v>
      </c>
      <c r="C70" s="54" t="s">
        <v>230</v>
      </c>
      <c r="D70" s="67">
        <v>0</v>
      </c>
      <c r="E70" s="67">
        <v>0</v>
      </c>
      <c r="F70" s="58">
        <v>1</v>
      </c>
      <c r="G70" s="67">
        <v>0</v>
      </c>
      <c r="H70" s="58">
        <v>4001</v>
      </c>
      <c r="I70" s="67">
        <v>0</v>
      </c>
      <c r="J70" s="67">
        <v>0</v>
      </c>
      <c r="K70" s="67">
        <v>0</v>
      </c>
      <c r="L70" s="67">
        <f t="shared" si="7"/>
        <v>0</v>
      </c>
    </row>
    <row r="71" spans="1:12" ht="25.5">
      <c r="A71" s="52"/>
      <c r="B71" s="57" t="s">
        <v>303</v>
      </c>
      <c r="C71" s="54" t="s">
        <v>292</v>
      </c>
      <c r="D71" s="67">
        <v>0</v>
      </c>
      <c r="E71" s="67">
        <v>0</v>
      </c>
      <c r="F71" s="58">
        <v>3000</v>
      </c>
      <c r="G71" s="67">
        <v>0</v>
      </c>
      <c r="H71" s="58">
        <v>3000</v>
      </c>
      <c r="I71" s="67">
        <v>0</v>
      </c>
      <c r="J71" s="58">
        <v>3000</v>
      </c>
      <c r="K71" s="67">
        <v>0</v>
      </c>
      <c r="L71" s="58">
        <f t="shared" si="7"/>
        <v>3000</v>
      </c>
    </row>
    <row r="72" spans="1:12" ht="25.5">
      <c r="A72" s="52"/>
      <c r="B72" s="57" t="s">
        <v>304</v>
      </c>
      <c r="C72" s="54" t="s">
        <v>295</v>
      </c>
      <c r="D72" s="67">
        <v>0</v>
      </c>
      <c r="E72" s="67">
        <v>0</v>
      </c>
      <c r="F72" s="58">
        <v>1000</v>
      </c>
      <c r="G72" s="67">
        <v>0</v>
      </c>
      <c r="H72" s="58">
        <v>1000</v>
      </c>
      <c r="I72" s="67">
        <v>0</v>
      </c>
      <c r="J72" s="67">
        <v>0</v>
      </c>
      <c r="K72" s="67">
        <v>0</v>
      </c>
      <c r="L72" s="67">
        <f t="shared" si="7"/>
        <v>0</v>
      </c>
    </row>
    <row r="73" spans="1:12" ht="25.5">
      <c r="A73" s="61"/>
      <c r="B73" s="151" t="s">
        <v>305</v>
      </c>
      <c r="C73" s="62" t="s">
        <v>310</v>
      </c>
      <c r="D73" s="64">
        <v>0</v>
      </c>
      <c r="E73" s="64">
        <v>0</v>
      </c>
      <c r="F73" s="75">
        <v>3000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f t="shared" si="7"/>
        <v>0</v>
      </c>
    </row>
    <row r="74" spans="1:12" ht="25.5">
      <c r="A74" s="52"/>
      <c r="B74" s="152" t="s">
        <v>332</v>
      </c>
      <c r="C74" s="134" t="s">
        <v>313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58">
        <v>10000</v>
      </c>
      <c r="J74" s="67">
        <v>0</v>
      </c>
      <c r="K74" s="67">
        <v>0</v>
      </c>
      <c r="L74" s="67">
        <f t="shared" si="7"/>
        <v>0</v>
      </c>
    </row>
    <row r="75" spans="1:12" ht="12.75" customHeight="1">
      <c r="A75" s="52"/>
      <c r="B75" s="152" t="s">
        <v>333</v>
      </c>
      <c r="C75" s="134" t="s">
        <v>314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58">
        <v>4000</v>
      </c>
      <c r="J75" s="67">
        <v>0</v>
      </c>
      <c r="K75" s="67">
        <v>0</v>
      </c>
      <c r="L75" s="67">
        <f t="shared" si="7"/>
        <v>0</v>
      </c>
    </row>
    <row r="76" spans="1:12" ht="12.75" customHeight="1">
      <c r="A76" s="6" t="s">
        <v>15</v>
      </c>
      <c r="B76" s="7">
        <v>44</v>
      </c>
      <c r="C76" s="54" t="s">
        <v>19</v>
      </c>
      <c r="D76" s="55">
        <f aca="true" t="shared" si="8" ref="D76:L76">SUM(D64:D75)</f>
        <v>4805</v>
      </c>
      <c r="E76" s="55">
        <f t="shared" si="8"/>
        <v>11211</v>
      </c>
      <c r="F76" s="55">
        <f t="shared" si="8"/>
        <v>9070</v>
      </c>
      <c r="G76" s="55">
        <f t="shared" si="8"/>
        <v>10126</v>
      </c>
      <c r="H76" s="55">
        <f t="shared" si="8"/>
        <v>10586</v>
      </c>
      <c r="I76" s="55">
        <f t="shared" si="8"/>
        <v>26561</v>
      </c>
      <c r="J76" s="55">
        <f t="shared" si="8"/>
        <v>4495</v>
      </c>
      <c r="K76" s="55">
        <f t="shared" si="8"/>
        <v>22999</v>
      </c>
      <c r="L76" s="55">
        <f t="shared" si="8"/>
        <v>27494</v>
      </c>
    </row>
    <row r="77" spans="3:12" ht="13.5" customHeight="1">
      <c r="C77" s="54"/>
      <c r="D77" s="56"/>
      <c r="E77" s="56"/>
      <c r="F77" s="56"/>
      <c r="G77" s="56"/>
      <c r="H77" s="143"/>
      <c r="I77" s="143"/>
      <c r="J77" s="56"/>
      <c r="K77" s="56"/>
      <c r="L77" s="56"/>
    </row>
    <row r="78" spans="2:12" ht="12.75" customHeight="1">
      <c r="B78" s="7">
        <v>45</v>
      </c>
      <c r="C78" s="54" t="s">
        <v>30</v>
      </c>
      <c r="D78" s="56"/>
      <c r="E78" s="56"/>
      <c r="F78" s="56"/>
      <c r="G78" s="56"/>
      <c r="H78" s="143"/>
      <c r="I78" s="143"/>
      <c r="J78" s="56"/>
      <c r="K78" s="56"/>
      <c r="L78" s="56"/>
    </row>
    <row r="79" spans="2:12" ht="12.75" customHeight="1">
      <c r="B79" s="48" t="s">
        <v>58</v>
      </c>
      <c r="C79" s="46" t="s">
        <v>21</v>
      </c>
      <c r="D79" s="49">
        <v>3468</v>
      </c>
      <c r="E79" s="49">
        <v>24989</v>
      </c>
      <c r="F79" s="58">
        <v>1000</v>
      </c>
      <c r="G79" s="56">
        <v>24661</v>
      </c>
      <c r="H79" s="56">
        <v>1205</v>
      </c>
      <c r="I79" s="56">
        <f>24661-102</f>
        <v>24559</v>
      </c>
      <c r="J79" s="58">
        <v>764</v>
      </c>
      <c r="K79" s="56">
        <v>25779</v>
      </c>
      <c r="L79" s="49">
        <f>SUM(J79:K79)</f>
        <v>26543</v>
      </c>
    </row>
    <row r="80" spans="2:12" ht="12.75" customHeight="1">
      <c r="B80" s="48" t="s">
        <v>59</v>
      </c>
      <c r="C80" s="46" t="s">
        <v>53</v>
      </c>
      <c r="D80" s="49">
        <v>2384</v>
      </c>
      <c r="E80" s="67">
        <v>0</v>
      </c>
      <c r="F80" s="58">
        <v>1890</v>
      </c>
      <c r="G80" s="51">
        <v>0</v>
      </c>
      <c r="H80" s="56">
        <v>1890</v>
      </c>
      <c r="I80" s="51">
        <v>0</v>
      </c>
      <c r="J80" s="58">
        <v>1293</v>
      </c>
      <c r="K80" s="51">
        <v>0</v>
      </c>
      <c r="L80" s="50">
        <f>SUM(J80:K80)</f>
        <v>1293</v>
      </c>
    </row>
    <row r="81" spans="2:12" ht="12.75" customHeight="1">
      <c r="B81" s="48" t="s">
        <v>60</v>
      </c>
      <c r="C81" s="46" t="s">
        <v>23</v>
      </c>
      <c r="D81" s="49">
        <v>50</v>
      </c>
      <c r="E81" s="49">
        <v>51</v>
      </c>
      <c r="F81" s="67">
        <v>0</v>
      </c>
      <c r="G81" s="56">
        <v>51</v>
      </c>
      <c r="H81" s="67">
        <v>0</v>
      </c>
      <c r="I81" s="56">
        <v>51</v>
      </c>
      <c r="J81" s="67">
        <v>0</v>
      </c>
      <c r="K81" s="56">
        <v>55</v>
      </c>
      <c r="L81" s="49">
        <f>SUM(J81:K81)</f>
        <v>55</v>
      </c>
    </row>
    <row r="82" spans="2:12" ht="12.75" customHeight="1">
      <c r="B82" s="48" t="s">
        <v>61</v>
      </c>
      <c r="C82" s="46" t="s">
        <v>25</v>
      </c>
      <c r="D82" s="49">
        <v>100</v>
      </c>
      <c r="E82" s="50">
        <v>51</v>
      </c>
      <c r="F82" s="67">
        <v>0</v>
      </c>
      <c r="G82" s="56">
        <v>60</v>
      </c>
      <c r="H82" s="67">
        <v>0</v>
      </c>
      <c r="I82" s="56">
        <v>60</v>
      </c>
      <c r="J82" s="67">
        <v>0</v>
      </c>
      <c r="K82" s="56">
        <v>65</v>
      </c>
      <c r="L82" s="49">
        <f>SUM(J82:K82)</f>
        <v>65</v>
      </c>
    </row>
    <row r="83" spans="1:12" ht="12.75" customHeight="1">
      <c r="A83" s="52" t="s">
        <v>15</v>
      </c>
      <c r="B83" s="72">
        <v>45</v>
      </c>
      <c r="C83" s="54" t="s">
        <v>30</v>
      </c>
      <c r="D83" s="55">
        <f aca="true" t="shared" si="9" ref="D83:L83">SUM(D79:D82)</f>
        <v>6002</v>
      </c>
      <c r="E83" s="55">
        <f t="shared" si="9"/>
        <v>25091</v>
      </c>
      <c r="F83" s="55">
        <f>SUM(F79:F82)</f>
        <v>2890</v>
      </c>
      <c r="G83" s="55">
        <f>SUM(G79:G82)</f>
        <v>24772</v>
      </c>
      <c r="H83" s="55">
        <f>SUM(H79:H82)</f>
        <v>3095</v>
      </c>
      <c r="I83" s="55">
        <f t="shared" si="9"/>
        <v>24670</v>
      </c>
      <c r="J83" s="55">
        <f t="shared" si="9"/>
        <v>2057</v>
      </c>
      <c r="K83" s="55">
        <f t="shared" si="9"/>
        <v>25899</v>
      </c>
      <c r="L83" s="55">
        <f t="shared" si="9"/>
        <v>27956</v>
      </c>
    </row>
    <row r="84" spans="3:12" ht="13.5" customHeight="1">
      <c r="C84" s="54"/>
      <c r="D84" s="56"/>
      <c r="E84" s="67"/>
      <c r="F84" s="56"/>
      <c r="G84" s="56"/>
      <c r="H84" s="143"/>
      <c r="I84" s="143"/>
      <c r="J84" s="56"/>
      <c r="K84" s="56"/>
      <c r="L84" s="56"/>
    </row>
    <row r="85" spans="2:12" ht="12.75" customHeight="1">
      <c r="B85" s="7">
        <v>46</v>
      </c>
      <c r="C85" s="54" t="s">
        <v>35</v>
      </c>
      <c r="D85" s="56"/>
      <c r="E85" s="56"/>
      <c r="F85" s="56"/>
      <c r="G85" s="56"/>
      <c r="H85" s="143"/>
      <c r="I85" s="143"/>
      <c r="J85" s="56"/>
      <c r="K85" s="56"/>
      <c r="L85" s="56"/>
    </row>
    <row r="86" spans="2:12" ht="12.75" customHeight="1">
      <c r="B86" s="48" t="s">
        <v>62</v>
      </c>
      <c r="C86" s="46" t="s">
        <v>21</v>
      </c>
      <c r="D86" s="49">
        <v>3088</v>
      </c>
      <c r="E86" s="49">
        <v>6982</v>
      </c>
      <c r="F86" s="58">
        <v>3630</v>
      </c>
      <c r="G86" s="56">
        <v>4445</v>
      </c>
      <c r="H86" s="56">
        <v>3699</v>
      </c>
      <c r="I86" s="56">
        <v>5084</v>
      </c>
      <c r="J86" s="58">
        <v>3035</v>
      </c>
      <c r="K86" s="56">
        <v>5160</v>
      </c>
      <c r="L86" s="49">
        <f>SUM(J86:K86)</f>
        <v>8195</v>
      </c>
    </row>
    <row r="87" spans="2:12" ht="12.75" customHeight="1">
      <c r="B87" s="48" t="s">
        <v>63</v>
      </c>
      <c r="C87" s="46" t="s">
        <v>53</v>
      </c>
      <c r="D87" s="49">
        <v>3142</v>
      </c>
      <c r="E87" s="67">
        <v>0</v>
      </c>
      <c r="F87" s="58">
        <v>2074</v>
      </c>
      <c r="G87" s="51">
        <v>0</v>
      </c>
      <c r="H87" s="56">
        <v>3525</v>
      </c>
      <c r="I87" s="51">
        <v>0</v>
      </c>
      <c r="J87" s="58">
        <v>2255</v>
      </c>
      <c r="K87" s="51">
        <v>0</v>
      </c>
      <c r="L87" s="50">
        <f>SUM(J87:K87)</f>
        <v>2255</v>
      </c>
    </row>
    <row r="88" spans="2:12" ht="12.75" customHeight="1">
      <c r="B88" s="48" t="s">
        <v>64</v>
      </c>
      <c r="C88" s="46" t="s">
        <v>23</v>
      </c>
      <c r="D88" s="49">
        <v>52</v>
      </c>
      <c r="E88" s="49">
        <v>22</v>
      </c>
      <c r="F88" s="67">
        <v>0</v>
      </c>
      <c r="G88" s="56">
        <v>22</v>
      </c>
      <c r="H88" s="67">
        <v>0</v>
      </c>
      <c r="I88" s="56">
        <v>22</v>
      </c>
      <c r="J88" s="67">
        <v>0</v>
      </c>
      <c r="K88" s="56">
        <v>24</v>
      </c>
      <c r="L88" s="49">
        <f>SUM(J88:K88)</f>
        <v>24</v>
      </c>
    </row>
    <row r="89" spans="2:12" ht="12.75" customHeight="1">
      <c r="B89" s="48" t="s">
        <v>65</v>
      </c>
      <c r="C89" s="46" t="s">
        <v>25</v>
      </c>
      <c r="D89" s="49">
        <v>93</v>
      </c>
      <c r="E89" s="49">
        <v>22</v>
      </c>
      <c r="F89" s="67">
        <v>0</v>
      </c>
      <c r="G89" s="56">
        <v>25</v>
      </c>
      <c r="H89" s="67">
        <v>0</v>
      </c>
      <c r="I89" s="56">
        <v>25</v>
      </c>
      <c r="J89" s="67">
        <v>0</v>
      </c>
      <c r="K89" s="56">
        <v>27</v>
      </c>
      <c r="L89" s="49">
        <f>SUM(J89:K89)</f>
        <v>27</v>
      </c>
    </row>
    <row r="90" spans="1:12" ht="12.75" customHeight="1">
      <c r="A90" s="52" t="s">
        <v>15</v>
      </c>
      <c r="B90" s="72">
        <v>46</v>
      </c>
      <c r="C90" s="54" t="s">
        <v>35</v>
      </c>
      <c r="D90" s="55">
        <f aca="true" t="shared" si="10" ref="D90:L90">SUM(D86:D89)</f>
        <v>6375</v>
      </c>
      <c r="E90" s="55">
        <f t="shared" si="10"/>
        <v>7026</v>
      </c>
      <c r="F90" s="55">
        <f>SUM(F86:F89)</f>
        <v>5704</v>
      </c>
      <c r="G90" s="55">
        <f>SUM(G86:G89)</f>
        <v>4492</v>
      </c>
      <c r="H90" s="55">
        <f t="shared" si="10"/>
        <v>7224</v>
      </c>
      <c r="I90" s="55">
        <f t="shared" si="10"/>
        <v>5131</v>
      </c>
      <c r="J90" s="55">
        <f t="shared" si="10"/>
        <v>5290</v>
      </c>
      <c r="K90" s="55">
        <f t="shared" si="10"/>
        <v>5211</v>
      </c>
      <c r="L90" s="55">
        <f t="shared" si="10"/>
        <v>10501</v>
      </c>
    </row>
    <row r="91" spans="1:12" ht="13.5" customHeight="1">
      <c r="A91" s="52"/>
      <c r="B91" s="72"/>
      <c r="C91" s="54"/>
      <c r="D91" s="56"/>
      <c r="E91" s="56"/>
      <c r="F91" s="56"/>
      <c r="G91" s="56"/>
      <c r="H91" s="143"/>
      <c r="I91" s="143"/>
      <c r="J91" s="56"/>
      <c r="K91" s="56"/>
      <c r="L91" s="56"/>
    </row>
    <row r="92" spans="1:12" ht="12.75" customHeight="1">
      <c r="A92" s="52"/>
      <c r="B92" s="72">
        <v>47</v>
      </c>
      <c r="C92" s="54" t="s">
        <v>39</v>
      </c>
      <c r="D92" s="56"/>
      <c r="E92" s="56"/>
      <c r="F92" s="56"/>
      <c r="G92" s="56"/>
      <c r="H92" s="143"/>
      <c r="I92" s="143"/>
      <c r="J92" s="56"/>
      <c r="K92" s="56"/>
      <c r="L92" s="56"/>
    </row>
    <row r="93" spans="2:12" ht="12.75" customHeight="1">
      <c r="B93" s="48" t="s">
        <v>66</v>
      </c>
      <c r="C93" s="46" t="s">
        <v>21</v>
      </c>
      <c r="D93" s="49">
        <v>1800</v>
      </c>
      <c r="E93" s="49">
        <v>9105</v>
      </c>
      <c r="F93" s="58">
        <v>720</v>
      </c>
      <c r="G93" s="56">
        <v>7872</v>
      </c>
      <c r="H93" s="56">
        <v>720</v>
      </c>
      <c r="I93" s="56">
        <f>7872-7</f>
        <v>7865</v>
      </c>
      <c r="J93" s="58">
        <v>711</v>
      </c>
      <c r="K93" s="56">
        <v>9108</v>
      </c>
      <c r="L93" s="49">
        <f>SUM(J93:K93)</f>
        <v>9819</v>
      </c>
    </row>
    <row r="94" spans="2:12" ht="12.75" customHeight="1">
      <c r="B94" s="48" t="s">
        <v>67</v>
      </c>
      <c r="C94" s="46" t="s">
        <v>53</v>
      </c>
      <c r="D94" s="49">
        <v>1601</v>
      </c>
      <c r="E94" s="58">
        <v>14</v>
      </c>
      <c r="F94" s="58">
        <v>1770</v>
      </c>
      <c r="G94" s="51">
        <v>0</v>
      </c>
      <c r="H94" s="56">
        <v>2000</v>
      </c>
      <c r="I94" s="51">
        <v>0</v>
      </c>
      <c r="J94" s="58">
        <v>1260</v>
      </c>
      <c r="K94" s="51">
        <v>0</v>
      </c>
      <c r="L94" s="50">
        <f>SUM(J94:K94)</f>
        <v>1260</v>
      </c>
    </row>
    <row r="95" spans="2:12" ht="12.75" customHeight="1">
      <c r="B95" s="48" t="s">
        <v>68</v>
      </c>
      <c r="C95" s="46" t="s">
        <v>23</v>
      </c>
      <c r="D95" s="49">
        <v>25</v>
      </c>
      <c r="E95" s="49">
        <v>14</v>
      </c>
      <c r="F95" s="67">
        <v>0</v>
      </c>
      <c r="G95" s="56">
        <v>14</v>
      </c>
      <c r="H95" s="67">
        <v>0</v>
      </c>
      <c r="I95" s="56">
        <v>14</v>
      </c>
      <c r="J95" s="67">
        <v>0</v>
      </c>
      <c r="K95" s="56">
        <v>14</v>
      </c>
      <c r="L95" s="49">
        <f>SUM(J95:K95)</f>
        <v>14</v>
      </c>
    </row>
    <row r="96" spans="1:12" ht="12.75" customHeight="1">
      <c r="A96" s="52"/>
      <c r="B96" s="57" t="s">
        <v>69</v>
      </c>
      <c r="C96" s="54" t="s">
        <v>25</v>
      </c>
      <c r="D96" s="56">
        <v>90</v>
      </c>
      <c r="E96" s="67">
        <v>0</v>
      </c>
      <c r="F96" s="67">
        <v>0</v>
      </c>
      <c r="G96" s="56">
        <v>16</v>
      </c>
      <c r="H96" s="67">
        <v>0</v>
      </c>
      <c r="I96" s="56">
        <v>16</v>
      </c>
      <c r="J96" s="67">
        <v>0</v>
      </c>
      <c r="K96" s="56">
        <v>16</v>
      </c>
      <c r="L96" s="56">
        <f>SUM(J96:K96)</f>
        <v>16</v>
      </c>
    </row>
    <row r="97" spans="1:12" ht="12.75">
      <c r="A97" s="52" t="s">
        <v>15</v>
      </c>
      <c r="B97" s="72">
        <v>47</v>
      </c>
      <c r="C97" s="54" t="s">
        <v>39</v>
      </c>
      <c r="D97" s="55">
        <f aca="true" t="shared" si="11" ref="D97:L97">SUM(D93:D96)</f>
        <v>3516</v>
      </c>
      <c r="E97" s="55">
        <f t="shared" si="11"/>
        <v>9133</v>
      </c>
      <c r="F97" s="55">
        <f>SUM(F93:F96)</f>
        <v>2490</v>
      </c>
      <c r="G97" s="55">
        <f>SUM(G93:G96)</f>
        <v>7902</v>
      </c>
      <c r="H97" s="55">
        <f t="shared" si="11"/>
        <v>2720</v>
      </c>
      <c r="I97" s="55">
        <f t="shared" si="11"/>
        <v>7895</v>
      </c>
      <c r="J97" s="55">
        <f t="shared" si="11"/>
        <v>1971</v>
      </c>
      <c r="K97" s="55">
        <f t="shared" si="11"/>
        <v>9138</v>
      </c>
      <c r="L97" s="55">
        <f t="shared" si="11"/>
        <v>11109</v>
      </c>
    </row>
    <row r="98" spans="1:12" ht="12.75">
      <c r="A98" s="52"/>
      <c r="B98" s="72"/>
      <c r="C98" s="54"/>
      <c r="D98" s="56"/>
      <c r="E98" s="56"/>
      <c r="F98" s="56"/>
      <c r="G98" s="56"/>
      <c r="H98" s="143"/>
      <c r="I98" s="143"/>
      <c r="J98" s="56"/>
      <c r="K98" s="56"/>
      <c r="L98" s="56"/>
    </row>
    <row r="99" spans="1:12" ht="13.5" customHeight="1">
      <c r="A99" s="52"/>
      <c r="B99" s="72">
        <v>48</v>
      </c>
      <c r="C99" s="54" t="s">
        <v>44</v>
      </c>
      <c r="D99" s="56"/>
      <c r="E99" s="56"/>
      <c r="F99" s="56"/>
      <c r="G99" s="56"/>
      <c r="H99" s="143"/>
      <c r="I99" s="143"/>
      <c r="J99" s="56"/>
      <c r="K99" s="56"/>
      <c r="L99" s="56"/>
    </row>
    <row r="100" spans="2:12" ht="13.5" customHeight="1">
      <c r="B100" s="48" t="s">
        <v>70</v>
      </c>
      <c r="C100" s="46" t="s">
        <v>21</v>
      </c>
      <c r="D100" s="50">
        <v>1800</v>
      </c>
      <c r="E100" s="49">
        <v>6894</v>
      </c>
      <c r="F100" s="58">
        <v>200</v>
      </c>
      <c r="G100" s="56">
        <v>6235</v>
      </c>
      <c r="H100" s="56">
        <v>438</v>
      </c>
      <c r="I100" s="56">
        <v>7258</v>
      </c>
      <c r="J100" s="58">
        <v>361</v>
      </c>
      <c r="K100" s="56">
        <v>8230</v>
      </c>
      <c r="L100" s="49">
        <f>SUM(J100:K100)</f>
        <v>8591</v>
      </c>
    </row>
    <row r="101" spans="2:12" ht="13.5" customHeight="1">
      <c r="B101" s="48" t="s">
        <v>71</v>
      </c>
      <c r="C101" s="46" t="s">
        <v>53</v>
      </c>
      <c r="D101" s="49">
        <v>3700</v>
      </c>
      <c r="E101" s="67">
        <v>0</v>
      </c>
      <c r="F101" s="58">
        <v>4010</v>
      </c>
      <c r="G101" s="50">
        <v>4002</v>
      </c>
      <c r="H101" s="56">
        <v>4160</v>
      </c>
      <c r="I101" s="50">
        <v>4002</v>
      </c>
      <c r="J101" s="58">
        <v>2868</v>
      </c>
      <c r="K101" s="51">
        <v>0</v>
      </c>
      <c r="L101" s="50">
        <f>SUM(J101:K101)</f>
        <v>2868</v>
      </c>
    </row>
    <row r="102" spans="2:12" ht="13.5" customHeight="1">
      <c r="B102" s="48" t="s">
        <v>72</v>
      </c>
      <c r="C102" s="46" t="s">
        <v>23</v>
      </c>
      <c r="D102" s="49">
        <v>50</v>
      </c>
      <c r="E102" s="49">
        <v>20</v>
      </c>
      <c r="F102" s="67">
        <v>0</v>
      </c>
      <c r="G102" s="56">
        <v>22</v>
      </c>
      <c r="H102" s="67">
        <v>0</v>
      </c>
      <c r="I102" s="56">
        <v>22</v>
      </c>
      <c r="J102" s="67">
        <v>0</v>
      </c>
      <c r="K102" s="56">
        <v>24</v>
      </c>
      <c r="L102" s="49">
        <f>SUM(J102:K102)</f>
        <v>24</v>
      </c>
    </row>
    <row r="103" spans="2:12" ht="13.5" customHeight="1">
      <c r="B103" s="48" t="s">
        <v>73</v>
      </c>
      <c r="C103" s="46" t="s">
        <v>25</v>
      </c>
      <c r="D103" s="49">
        <v>107</v>
      </c>
      <c r="E103" s="49">
        <v>22</v>
      </c>
      <c r="F103" s="67">
        <v>0</v>
      </c>
      <c r="G103" s="56">
        <v>25</v>
      </c>
      <c r="H103" s="67">
        <v>0</v>
      </c>
      <c r="I103" s="56">
        <v>25</v>
      </c>
      <c r="J103" s="67">
        <v>0</v>
      </c>
      <c r="K103" s="56">
        <v>27</v>
      </c>
      <c r="L103" s="49">
        <f>SUM(J103:K103)</f>
        <v>27</v>
      </c>
    </row>
    <row r="104" spans="1:12" ht="13.5" customHeight="1">
      <c r="A104" s="61" t="s">
        <v>15</v>
      </c>
      <c r="B104" s="76">
        <v>48</v>
      </c>
      <c r="C104" s="62" t="s">
        <v>44</v>
      </c>
      <c r="D104" s="55">
        <f aca="true" t="shared" si="12" ref="D104:L104">SUM(D100:D103)</f>
        <v>5657</v>
      </c>
      <c r="E104" s="55">
        <f t="shared" si="12"/>
        <v>6936</v>
      </c>
      <c r="F104" s="55">
        <f>SUM(F100:F103)</f>
        <v>4210</v>
      </c>
      <c r="G104" s="55">
        <f>SUM(G100:G103)</f>
        <v>10284</v>
      </c>
      <c r="H104" s="55">
        <f t="shared" si="12"/>
        <v>4598</v>
      </c>
      <c r="I104" s="55">
        <f t="shared" si="12"/>
        <v>11307</v>
      </c>
      <c r="J104" s="55">
        <f t="shared" si="12"/>
        <v>3229</v>
      </c>
      <c r="K104" s="55">
        <f t="shared" si="12"/>
        <v>8281</v>
      </c>
      <c r="L104" s="55">
        <f t="shared" si="12"/>
        <v>11510</v>
      </c>
    </row>
    <row r="105" spans="1:12" ht="13.5" customHeight="1">
      <c r="A105" s="65" t="s">
        <v>15</v>
      </c>
      <c r="B105" s="129">
        <v>61</v>
      </c>
      <c r="C105" s="66" t="s">
        <v>50</v>
      </c>
      <c r="D105" s="55">
        <f>D104+D97+D90+D83+D76</f>
        <v>26355</v>
      </c>
      <c r="E105" s="55">
        <f aca="true" t="shared" si="13" ref="E105:L105">E104+E97+E90+E83+E76</f>
        <v>59397</v>
      </c>
      <c r="F105" s="55">
        <f>F104+F97+F90+F83+F76</f>
        <v>24364</v>
      </c>
      <c r="G105" s="55">
        <f>G104+G97+G90+G83+G76</f>
        <v>57576</v>
      </c>
      <c r="H105" s="55">
        <f t="shared" si="13"/>
        <v>28223</v>
      </c>
      <c r="I105" s="55">
        <f t="shared" si="13"/>
        <v>75564</v>
      </c>
      <c r="J105" s="55">
        <f t="shared" si="13"/>
        <v>17042</v>
      </c>
      <c r="K105" s="55">
        <f t="shared" si="13"/>
        <v>71528</v>
      </c>
      <c r="L105" s="55">
        <f t="shared" si="13"/>
        <v>88570</v>
      </c>
    </row>
    <row r="106" spans="1:12" ht="12.75">
      <c r="A106" s="52"/>
      <c r="B106" s="72"/>
      <c r="C106" s="54"/>
      <c r="D106" s="56"/>
      <c r="E106" s="56"/>
      <c r="F106" s="56"/>
      <c r="G106" s="56"/>
      <c r="H106" s="143"/>
      <c r="I106" s="143"/>
      <c r="J106" s="56"/>
      <c r="K106" s="56"/>
      <c r="L106" s="56"/>
    </row>
    <row r="107" spans="2:12" ht="25.5">
      <c r="B107" s="7">
        <v>62</v>
      </c>
      <c r="C107" s="46" t="s">
        <v>249</v>
      </c>
      <c r="D107" s="49"/>
      <c r="E107" s="49"/>
      <c r="F107" s="49"/>
      <c r="G107" s="49"/>
      <c r="H107" s="141"/>
      <c r="I107" s="141"/>
      <c r="J107" s="49"/>
      <c r="K107" s="49"/>
      <c r="L107" s="49"/>
    </row>
    <row r="108" spans="1:14" s="60" customFormat="1" ht="13.5" customHeight="1">
      <c r="A108" s="52"/>
      <c r="B108" s="57" t="s">
        <v>74</v>
      </c>
      <c r="C108" s="54" t="s">
        <v>75</v>
      </c>
      <c r="D108" s="56">
        <v>51</v>
      </c>
      <c r="E108" s="67">
        <v>0</v>
      </c>
      <c r="F108" s="56">
        <v>500</v>
      </c>
      <c r="G108" s="67">
        <v>0</v>
      </c>
      <c r="H108" s="56">
        <v>500</v>
      </c>
      <c r="I108" s="67">
        <v>0</v>
      </c>
      <c r="J108" s="56">
        <v>500</v>
      </c>
      <c r="K108" s="67">
        <v>0</v>
      </c>
      <c r="L108" s="56">
        <f>SUM(J108:K108)</f>
        <v>500</v>
      </c>
      <c r="M108" s="59"/>
      <c r="N108" s="59"/>
    </row>
    <row r="109" spans="2:12" ht="25.5">
      <c r="B109" s="48" t="s">
        <v>76</v>
      </c>
      <c r="C109" s="46" t="s">
        <v>237</v>
      </c>
      <c r="D109" s="56">
        <v>930</v>
      </c>
      <c r="E109" s="67">
        <v>0</v>
      </c>
      <c r="F109" s="56">
        <v>1000</v>
      </c>
      <c r="G109" s="67">
        <v>0</v>
      </c>
      <c r="H109" s="56">
        <v>1070</v>
      </c>
      <c r="I109" s="67">
        <v>0</v>
      </c>
      <c r="J109" s="56">
        <v>1000</v>
      </c>
      <c r="K109" s="67">
        <v>0</v>
      </c>
      <c r="L109" s="49">
        <f>SUM(J109:K109)</f>
        <v>1000</v>
      </c>
    </row>
    <row r="110" spans="2:12" ht="25.5">
      <c r="B110" s="48" t="s">
        <v>228</v>
      </c>
      <c r="C110" s="54" t="s">
        <v>248</v>
      </c>
      <c r="D110" s="56">
        <v>4450</v>
      </c>
      <c r="E110" s="67">
        <v>0</v>
      </c>
      <c r="F110" s="56">
        <v>3000</v>
      </c>
      <c r="G110" s="67">
        <v>0</v>
      </c>
      <c r="H110" s="56">
        <v>6000</v>
      </c>
      <c r="I110" s="67">
        <v>0</v>
      </c>
      <c r="J110" s="56">
        <f>1279+500</f>
        <v>1779</v>
      </c>
      <c r="K110" s="67">
        <v>0</v>
      </c>
      <c r="L110" s="56">
        <f>SUM(J110:K110)</f>
        <v>1779</v>
      </c>
    </row>
    <row r="111" spans="2:12" ht="25.5">
      <c r="B111" s="152" t="s">
        <v>329</v>
      </c>
      <c r="C111" s="134" t="s">
        <v>330</v>
      </c>
      <c r="D111" s="67">
        <v>0</v>
      </c>
      <c r="E111" s="67">
        <v>0</v>
      </c>
      <c r="F111" s="67">
        <v>0</v>
      </c>
      <c r="G111" s="67">
        <v>0</v>
      </c>
      <c r="H111" s="58">
        <v>400</v>
      </c>
      <c r="I111" s="67">
        <v>0</v>
      </c>
      <c r="J111" s="67">
        <v>0</v>
      </c>
      <c r="K111" s="67">
        <v>0</v>
      </c>
      <c r="L111" s="67">
        <f>SUM(J111:K111)</f>
        <v>0</v>
      </c>
    </row>
    <row r="112" spans="1:12" ht="25.5">
      <c r="A112" s="52" t="s">
        <v>15</v>
      </c>
      <c r="B112" s="72">
        <v>62</v>
      </c>
      <c r="C112" s="54" t="s">
        <v>249</v>
      </c>
      <c r="D112" s="77">
        <f aca="true" t="shared" si="14" ref="D112:L112">SUM(D108:D111)</f>
        <v>5431</v>
      </c>
      <c r="E112" s="78">
        <f t="shared" si="14"/>
        <v>0</v>
      </c>
      <c r="F112" s="77">
        <f t="shared" si="14"/>
        <v>4500</v>
      </c>
      <c r="G112" s="78">
        <f t="shared" si="14"/>
        <v>0</v>
      </c>
      <c r="H112" s="77">
        <f t="shared" si="14"/>
        <v>7970</v>
      </c>
      <c r="I112" s="78">
        <f t="shared" si="14"/>
        <v>0</v>
      </c>
      <c r="J112" s="77">
        <f t="shared" si="14"/>
        <v>3279</v>
      </c>
      <c r="K112" s="78">
        <f t="shared" si="14"/>
        <v>0</v>
      </c>
      <c r="L112" s="77">
        <f t="shared" si="14"/>
        <v>3279</v>
      </c>
    </row>
    <row r="113" spans="1:12" ht="25.5">
      <c r="A113" s="52" t="s">
        <v>15</v>
      </c>
      <c r="B113" s="68">
        <v>0.101</v>
      </c>
      <c r="C113" s="71" t="s">
        <v>281</v>
      </c>
      <c r="D113" s="77">
        <f aca="true" t="shared" si="15" ref="D113:L113">D112+D105</f>
        <v>31786</v>
      </c>
      <c r="E113" s="77">
        <f t="shared" si="15"/>
        <v>59397</v>
      </c>
      <c r="F113" s="77">
        <f t="shared" si="15"/>
        <v>28864</v>
      </c>
      <c r="G113" s="77">
        <f t="shared" si="15"/>
        <v>57576</v>
      </c>
      <c r="H113" s="77">
        <f t="shared" si="15"/>
        <v>36193</v>
      </c>
      <c r="I113" s="77">
        <f t="shared" si="15"/>
        <v>75564</v>
      </c>
      <c r="J113" s="77">
        <f t="shared" si="15"/>
        <v>20321</v>
      </c>
      <c r="K113" s="77">
        <f t="shared" si="15"/>
        <v>71528</v>
      </c>
      <c r="L113" s="77">
        <f t="shared" si="15"/>
        <v>91849</v>
      </c>
    </row>
    <row r="114" spans="1:12" ht="12.75">
      <c r="A114" s="52"/>
      <c r="B114" s="68"/>
      <c r="C114" s="71"/>
      <c r="D114" s="56"/>
      <c r="E114" s="56"/>
      <c r="F114" s="56"/>
      <c r="G114" s="56"/>
      <c r="H114" s="143"/>
      <c r="I114" s="143"/>
      <c r="J114" s="56"/>
      <c r="K114" s="56"/>
      <c r="L114" s="56"/>
    </row>
    <row r="115" spans="1:12" ht="13.5" customHeight="1">
      <c r="A115" s="52"/>
      <c r="B115" s="68">
        <v>0.102</v>
      </c>
      <c r="C115" s="71" t="s">
        <v>77</v>
      </c>
      <c r="D115" s="49"/>
      <c r="E115" s="49"/>
      <c r="F115" s="49"/>
      <c r="G115" s="49"/>
      <c r="H115" s="141"/>
      <c r="I115" s="141"/>
      <c r="J115" s="49"/>
      <c r="K115" s="49"/>
      <c r="L115" s="49"/>
    </row>
    <row r="116" spans="1:12" ht="13.5" customHeight="1">
      <c r="A116" s="52"/>
      <c r="B116" s="72">
        <v>63</v>
      </c>
      <c r="C116" s="54" t="s">
        <v>78</v>
      </c>
      <c r="D116" s="49"/>
      <c r="E116" s="49"/>
      <c r="F116" s="49"/>
      <c r="G116" s="49"/>
      <c r="H116" s="141"/>
      <c r="I116" s="141"/>
      <c r="J116" s="49"/>
      <c r="K116" s="49"/>
      <c r="L116" s="49"/>
    </row>
    <row r="117" spans="2:12" ht="13.5" customHeight="1">
      <c r="B117" s="7">
        <v>44</v>
      </c>
      <c r="C117" s="46" t="s">
        <v>19</v>
      </c>
      <c r="D117" s="49"/>
      <c r="E117" s="49"/>
      <c r="F117" s="49"/>
      <c r="G117" s="49"/>
      <c r="H117" s="141"/>
      <c r="I117" s="141"/>
      <c r="J117" s="49"/>
      <c r="K117" s="49"/>
      <c r="L117" s="49"/>
    </row>
    <row r="118" spans="2:12" ht="13.5" customHeight="1">
      <c r="B118" s="48" t="s">
        <v>79</v>
      </c>
      <c r="C118" s="46" t="s">
        <v>21</v>
      </c>
      <c r="D118" s="49">
        <v>2999</v>
      </c>
      <c r="E118" s="49">
        <v>6259</v>
      </c>
      <c r="F118" s="50">
        <v>580</v>
      </c>
      <c r="G118" s="49">
        <v>5048</v>
      </c>
      <c r="H118" s="49">
        <v>1060</v>
      </c>
      <c r="I118" s="49">
        <v>5528</v>
      </c>
      <c r="J118" s="50">
        <v>459</v>
      </c>
      <c r="K118" s="49">
        <v>8494</v>
      </c>
      <c r="L118" s="49">
        <f aca="true" t="shared" si="16" ref="L118:L123">SUM(J118:K118)</f>
        <v>8953</v>
      </c>
    </row>
    <row r="119" spans="2:12" ht="13.5" customHeight="1">
      <c r="B119" s="48" t="s">
        <v>80</v>
      </c>
      <c r="C119" s="46" t="s">
        <v>23</v>
      </c>
      <c r="D119" s="51">
        <v>0</v>
      </c>
      <c r="E119" s="49">
        <v>13</v>
      </c>
      <c r="F119" s="51">
        <v>0</v>
      </c>
      <c r="G119" s="49">
        <v>14</v>
      </c>
      <c r="H119" s="51">
        <v>0</v>
      </c>
      <c r="I119" s="49">
        <v>14</v>
      </c>
      <c r="J119" s="51">
        <v>0</v>
      </c>
      <c r="K119" s="49">
        <v>15</v>
      </c>
      <c r="L119" s="49">
        <f t="shared" si="16"/>
        <v>15</v>
      </c>
    </row>
    <row r="120" spans="2:12" ht="13.5" customHeight="1">
      <c r="B120" s="48" t="s">
        <v>81</v>
      </c>
      <c r="C120" s="46" t="s">
        <v>25</v>
      </c>
      <c r="D120" s="51">
        <v>0</v>
      </c>
      <c r="E120" s="49">
        <v>26</v>
      </c>
      <c r="F120" s="51">
        <v>0</v>
      </c>
      <c r="G120" s="49">
        <v>26</v>
      </c>
      <c r="H120" s="51">
        <v>0</v>
      </c>
      <c r="I120" s="49">
        <v>26</v>
      </c>
      <c r="J120" s="51">
        <v>0</v>
      </c>
      <c r="K120" s="49">
        <v>28</v>
      </c>
      <c r="L120" s="49">
        <f t="shared" si="16"/>
        <v>28</v>
      </c>
    </row>
    <row r="121" spans="1:12" ht="13.5" customHeight="1">
      <c r="A121" s="52"/>
      <c r="B121" s="57" t="s">
        <v>82</v>
      </c>
      <c r="C121" s="54" t="s">
        <v>104</v>
      </c>
      <c r="D121" s="67">
        <v>0</v>
      </c>
      <c r="E121" s="67">
        <v>0</v>
      </c>
      <c r="F121" s="58">
        <v>1</v>
      </c>
      <c r="G121" s="67">
        <v>0</v>
      </c>
      <c r="H121" s="58">
        <v>1</v>
      </c>
      <c r="I121" s="67">
        <v>0</v>
      </c>
      <c r="J121" s="67">
        <v>0</v>
      </c>
      <c r="K121" s="67">
        <v>0</v>
      </c>
      <c r="L121" s="67">
        <f t="shared" si="16"/>
        <v>0</v>
      </c>
    </row>
    <row r="122" spans="1:12" ht="13.5" customHeight="1">
      <c r="A122" s="52"/>
      <c r="B122" s="57" t="s">
        <v>296</v>
      </c>
      <c r="C122" s="54" t="s">
        <v>297</v>
      </c>
      <c r="D122" s="67">
        <v>0</v>
      </c>
      <c r="E122" s="67">
        <v>0</v>
      </c>
      <c r="F122" s="58">
        <v>5000</v>
      </c>
      <c r="G122" s="67">
        <v>0</v>
      </c>
      <c r="H122" s="58">
        <v>5000</v>
      </c>
      <c r="I122" s="67">
        <v>0</v>
      </c>
      <c r="J122" s="58">
        <v>1000</v>
      </c>
      <c r="K122" s="67">
        <v>0</v>
      </c>
      <c r="L122" s="58">
        <f t="shared" si="16"/>
        <v>1000</v>
      </c>
    </row>
    <row r="123" spans="1:12" ht="13.5" customHeight="1">
      <c r="A123" s="52"/>
      <c r="B123" s="152" t="s">
        <v>348</v>
      </c>
      <c r="C123" s="134" t="s">
        <v>315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58">
        <v>5000</v>
      </c>
      <c r="J123" s="67">
        <v>0</v>
      </c>
      <c r="K123" s="67">
        <v>0</v>
      </c>
      <c r="L123" s="67">
        <f t="shared" si="16"/>
        <v>0</v>
      </c>
    </row>
    <row r="124" spans="1:12" ht="13.5" customHeight="1">
      <c r="A124" s="52" t="s">
        <v>15</v>
      </c>
      <c r="B124" s="72">
        <v>44</v>
      </c>
      <c r="C124" s="54" t="s">
        <v>19</v>
      </c>
      <c r="D124" s="55">
        <f aca="true" t="shared" si="17" ref="D124:L124">SUM(D118:D123)</f>
        <v>2999</v>
      </c>
      <c r="E124" s="55">
        <f t="shared" si="17"/>
        <v>6298</v>
      </c>
      <c r="F124" s="55">
        <f t="shared" si="17"/>
        <v>5581</v>
      </c>
      <c r="G124" s="55">
        <f t="shared" si="17"/>
        <v>5088</v>
      </c>
      <c r="H124" s="55">
        <f t="shared" si="17"/>
        <v>6061</v>
      </c>
      <c r="I124" s="55">
        <f t="shared" si="17"/>
        <v>10568</v>
      </c>
      <c r="J124" s="55">
        <f t="shared" si="17"/>
        <v>1459</v>
      </c>
      <c r="K124" s="55">
        <f t="shared" si="17"/>
        <v>8537</v>
      </c>
      <c r="L124" s="55">
        <f t="shared" si="17"/>
        <v>9996</v>
      </c>
    </row>
    <row r="125" spans="1:12" ht="12.75">
      <c r="A125" s="52"/>
      <c r="B125" s="72"/>
      <c r="C125" s="54"/>
      <c r="D125" s="49"/>
      <c r="E125" s="56"/>
      <c r="F125" s="56"/>
      <c r="G125" s="56"/>
      <c r="H125" s="143"/>
      <c r="I125" s="143"/>
      <c r="J125" s="56"/>
      <c r="K125" s="56"/>
      <c r="L125" s="56"/>
    </row>
    <row r="126" spans="1:12" ht="12.75" customHeight="1">
      <c r="A126" s="52"/>
      <c r="B126" s="72">
        <v>45</v>
      </c>
      <c r="C126" s="54" t="s">
        <v>30</v>
      </c>
      <c r="D126" s="56"/>
      <c r="E126" s="56"/>
      <c r="F126" s="56"/>
      <c r="G126" s="56"/>
      <c r="H126" s="143"/>
      <c r="I126" s="143"/>
      <c r="J126" s="56"/>
      <c r="K126" s="56"/>
      <c r="L126" s="56"/>
    </row>
    <row r="127" spans="1:12" ht="12.75" customHeight="1">
      <c r="A127" s="52"/>
      <c r="B127" s="57" t="s">
        <v>83</v>
      </c>
      <c r="C127" s="54" t="s">
        <v>21</v>
      </c>
      <c r="D127" s="56">
        <v>2474</v>
      </c>
      <c r="E127" s="56">
        <v>24824</v>
      </c>
      <c r="F127" s="58">
        <v>440</v>
      </c>
      <c r="G127" s="56">
        <v>20542</v>
      </c>
      <c r="H127" s="56">
        <v>463</v>
      </c>
      <c r="I127" s="56">
        <v>20542</v>
      </c>
      <c r="J127" s="58">
        <v>351</v>
      </c>
      <c r="K127" s="56">
        <v>23462</v>
      </c>
      <c r="L127" s="56">
        <f>SUM(J127:K127)</f>
        <v>23813</v>
      </c>
    </row>
    <row r="128" spans="1:12" ht="12.75" customHeight="1">
      <c r="A128" s="52"/>
      <c r="B128" s="57" t="s">
        <v>84</v>
      </c>
      <c r="C128" s="54" t="s">
        <v>53</v>
      </c>
      <c r="D128" s="56">
        <v>1828</v>
      </c>
      <c r="E128" s="67">
        <v>0</v>
      </c>
      <c r="F128" s="58">
        <v>1440</v>
      </c>
      <c r="G128" s="67">
        <v>0</v>
      </c>
      <c r="H128" s="56">
        <v>1993</v>
      </c>
      <c r="I128" s="67">
        <v>0</v>
      </c>
      <c r="J128" s="58">
        <v>966</v>
      </c>
      <c r="K128" s="67">
        <v>0</v>
      </c>
      <c r="L128" s="58">
        <f>SUM(J128:K128)</f>
        <v>966</v>
      </c>
    </row>
    <row r="129" spans="1:12" ht="12.75" customHeight="1">
      <c r="A129" s="52"/>
      <c r="B129" s="57" t="s">
        <v>85</v>
      </c>
      <c r="C129" s="54" t="s">
        <v>23</v>
      </c>
      <c r="D129" s="67">
        <v>0</v>
      </c>
      <c r="E129" s="56">
        <v>51</v>
      </c>
      <c r="F129" s="67">
        <v>0</v>
      </c>
      <c r="G129" s="58">
        <v>51</v>
      </c>
      <c r="H129" s="67">
        <v>0</v>
      </c>
      <c r="I129" s="56">
        <v>51</v>
      </c>
      <c r="J129" s="67">
        <v>0</v>
      </c>
      <c r="K129" s="58">
        <v>55</v>
      </c>
      <c r="L129" s="56">
        <f>SUM(J129:K129)</f>
        <v>55</v>
      </c>
    </row>
    <row r="130" spans="1:12" ht="12.75" customHeight="1">
      <c r="A130" s="52"/>
      <c r="B130" s="57" t="s">
        <v>86</v>
      </c>
      <c r="C130" s="54" t="s">
        <v>25</v>
      </c>
      <c r="D130" s="67">
        <v>0</v>
      </c>
      <c r="E130" s="58">
        <v>11</v>
      </c>
      <c r="F130" s="67">
        <v>0</v>
      </c>
      <c r="G130" s="56">
        <v>10</v>
      </c>
      <c r="H130" s="67">
        <v>0</v>
      </c>
      <c r="I130" s="56">
        <v>10</v>
      </c>
      <c r="J130" s="67">
        <v>0</v>
      </c>
      <c r="K130" s="56">
        <v>11</v>
      </c>
      <c r="L130" s="56">
        <f>SUM(J130:K130)</f>
        <v>11</v>
      </c>
    </row>
    <row r="131" spans="1:12" ht="12.75" customHeight="1">
      <c r="A131" s="61" t="s">
        <v>15</v>
      </c>
      <c r="B131" s="76">
        <v>45</v>
      </c>
      <c r="C131" s="62" t="s">
        <v>30</v>
      </c>
      <c r="D131" s="55">
        <f aca="true" t="shared" si="18" ref="D131:L131">SUM(D127:D130)</f>
        <v>4302</v>
      </c>
      <c r="E131" s="55">
        <f t="shared" si="18"/>
        <v>24886</v>
      </c>
      <c r="F131" s="55">
        <f>SUM(F127:F130)</f>
        <v>1880</v>
      </c>
      <c r="G131" s="55">
        <f>SUM(G127:G130)</f>
        <v>20603</v>
      </c>
      <c r="H131" s="55">
        <f t="shared" si="18"/>
        <v>2456</v>
      </c>
      <c r="I131" s="55">
        <f t="shared" si="18"/>
        <v>20603</v>
      </c>
      <c r="J131" s="55">
        <f t="shared" si="18"/>
        <v>1317</v>
      </c>
      <c r="K131" s="55">
        <f t="shared" si="18"/>
        <v>23528</v>
      </c>
      <c r="L131" s="55">
        <f t="shared" si="18"/>
        <v>24845</v>
      </c>
    </row>
    <row r="132" spans="3:12" ht="0.75" customHeight="1">
      <c r="C132" s="46"/>
      <c r="D132" s="49"/>
      <c r="E132" s="56"/>
      <c r="F132" s="56"/>
      <c r="G132" s="56"/>
      <c r="H132" s="143"/>
      <c r="I132" s="143"/>
      <c r="J132" s="56"/>
      <c r="K132" s="56"/>
      <c r="L132" s="56"/>
    </row>
    <row r="133" spans="2:12" ht="13.5" customHeight="1">
      <c r="B133" s="7">
        <v>46</v>
      </c>
      <c r="C133" s="46" t="s">
        <v>35</v>
      </c>
      <c r="D133" s="49"/>
      <c r="E133" s="56"/>
      <c r="F133" s="56"/>
      <c r="G133" s="56"/>
      <c r="H133" s="143"/>
      <c r="I133" s="143"/>
      <c r="J133" s="56"/>
      <c r="K133" s="56"/>
      <c r="L133" s="56"/>
    </row>
    <row r="134" spans="2:12" ht="13.5" customHeight="1">
      <c r="B134" s="48" t="s">
        <v>87</v>
      </c>
      <c r="C134" s="46" t="s">
        <v>21</v>
      </c>
      <c r="D134" s="67">
        <v>0</v>
      </c>
      <c r="E134" s="49">
        <v>3424</v>
      </c>
      <c r="F134" s="67">
        <v>0</v>
      </c>
      <c r="G134" s="56">
        <v>3223</v>
      </c>
      <c r="H134" s="67">
        <v>0</v>
      </c>
      <c r="I134" s="56">
        <v>3241</v>
      </c>
      <c r="J134" s="67">
        <v>0</v>
      </c>
      <c r="K134" s="56">
        <v>3558</v>
      </c>
      <c r="L134" s="49">
        <f>SUM(J134:K134)</f>
        <v>3558</v>
      </c>
    </row>
    <row r="135" spans="2:12" ht="13.5" customHeight="1">
      <c r="B135" s="48" t="s">
        <v>88</v>
      </c>
      <c r="C135" s="46" t="s">
        <v>53</v>
      </c>
      <c r="D135" s="49">
        <v>1799</v>
      </c>
      <c r="E135" s="51">
        <v>0</v>
      </c>
      <c r="F135" s="58">
        <v>3024</v>
      </c>
      <c r="G135" s="51">
        <v>0</v>
      </c>
      <c r="H135" s="56">
        <v>3904</v>
      </c>
      <c r="I135" s="51">
        <v>0</v>
      </c>
      <c r="J135" s="58">
        <v>1502</v>
      </c>
      <c r="K135" s="51">
        <v>0</v>
      </c>
      <c r="L135" s="50">
        <f>SUM(J135:K135)</f>
        <v>1502</v>
      </c>
    </row>
    <row r="136" spans="1:12" ht="13.5" customHeight="1">
      <c r="A136" s="52"/>
      <c r="B136" s="57" t="s">
        <v>89</v>
      </c>
      <c r="C136" s="54" t="s">
        <v>23</v>
      </c>
      <c r="D136" s="67">
        <v>0</v>
      </c>
      <c r="E136" s="58">
        <v>13</v>
      </c>
      <c r="F136" s="67">
        <v>0</v>
      </c>
      <c r="G136" s="58">
        <v>14</v>
      </c>
      <c r="H136" s="67">
        <v>0</v>
      </c>
      <c r="I136" s="56">
        <v>14</v>
      </c>
      <c r="J136" s="67">
        <v>0</v>
      </c>
      <c r="K136" s="58">
        <v>15</v>
      </c>
      <c r="L136" s="56">
        <f>SUM(J136:K136)</f>
        <v>15</v>
      </c>
    </row>
    <row r="137" spans="1:12" ht="13.5" customHeight="1">
      <c r="A137" s="52"/>
      <c r="B137" s="57" t="s">
        <v>90</v>
      </c>
      <c r="C137" s="54" t="s">
        <v>25</v>
      </c>
      <c r="D137" s="67">
        <v>0</v>
      </c>
      <c r="E137" s="58">
        <v>7</v>
      </c>
      <c r="F137" s="67">
        <v>0</v>
      </c>
      <c r="G137" s="56">
        <v>10</v>
      </c>
      <c r="H137" s="67">
        <v>0</v>
      </c>
      <c r="I137" s="56">
        <v>10</v>
      </c>
      <c r="J137" s="67">
        <v>0</v>
      </c>
      <c r="K137" s="56">
        <v>11</v>
      </c>
      <c r="L137" s="56">
        <f>SUM(J137:K137)</f>
        <v>11</v>
      </c>
    </row>
    <row r="138" spans="1:12" ht="13.5" customHeight="1">
      <c r="A138" s="6" t="s">
        <v>15</v>
      </c>
      <c r="B138" s="7">
        <v>46</v>
      </c>
      <c r="C138" s="46" t="s">
        <v>35</v>
      </c>
      <c r="D138" s="55">
        <f aca="true" t="shared" si="19" ref="D138:L138">SUM(D134:D137)</f>
        <v>1799</v>
      </c>
      <c r="E138" s="55">
        <f t="shared" si="19"/>
        <v>3444</v>
      </c>
      <c r="F138" s="55">
        <f>SUM(F134:F137)</f>
        <v>3024</v>
      </c>
      <c r="G138" s="55">
        <f>SUM(G134:G137)</f>
        <v>3247</v>
      </c>
      <c r="H138" s="55">
        <f t="shared" si="19"/>
        <v>3904</v>
      </c>
      <c r="I138" s="55">
        <f t="shared" si="19"/>
        <v>3265</v>
      </c>
      <c r="J138" s="55">
        <f t="shared" si="19"/>
        <v>1502</v>
      </c>
      <c r="K138" s="55">
        <f>SUM(K134:K137)</f>
        <v>3584</v>
      </c>
      <c r="L138" s="55">
        <f t="shared" si="19"/>
        <v>5086</v>
      </c>
    </row>
    <row r="139" spans="3:12" ht="13.5" customHeight="1">
      <c r="C139" s="46"/>
      <c r="D139" s="49"/>
      <c r="E139" s="56"/>
      <c r="F139" s="56"/>
      <c r="G139" s="56"/>
      <c r="H139" s="143"/>
      <c r="I139" s="143"/>
      <c r="J139" s="56"/>
      <c r="K139" s="56"/>
      <c r="L139" s="56"/>
    </row>
    <row r="140" spans="2:12" ht="13.5" customHeight="1">
      <c r="B140" s="7">
        <v>47</v>
      </c>
      <c r="C140" s="46" t="s">
        <v>39</v>
      </c>
      <c r="D140" s="49"/>
      <c r="E140" s="56"/>
      <c r="F140" s="56"/>
      <c r="G140" s="56"/>
      <c r="H140" s="143"/>
      <c r="I140" s="143"/>
      <c r="J140" s="56"/>
      <c r="K140" s="56"/>
      <c r="L140" s="56"/>
    </row>
    <row r="141" spans="2:12" ht="13.5" customHeight="1">
      <c r="B141" s="48" t="s">
        <v>91</v>
      </c>
      <c r="C141" s="46" t="s">
        <v>21</v>
      </c>
      <c r="D141" s="49">
        <v>1518</v>
      </c>
      <c r="E141" s="49">
        <v>2579</v>
      </c>
      <c r="F141" s="58">
        <v>665</v>
      </c>
      <c r="G141" s="56">
        <v>2380</v>
      </c>
      <c r="H141" s="56">
        <v>665</v>
      </c>
      <c r="I141" s="56">
        <v>2380</v>
      </c>
      <c r="J141" s="58">
        <v>486</v>
      </c>
      <c r="K141" s="56">
        <v>3072</v>
      </c>
      <c r="L141" s="49">
        <f>SUM(J141:K141)</f>
        <v>3558</v>
      </c>
    </row>
    <row r="142" spans="2:12" ht="13.5" customHeight="1">
      <c r="B142" s="48" t="s">
        <v>92</v>
      </c>
      <c r="C142" s="46" t="s">
        <v>53</v>
      </c>
      <c r="D142" s="49">
        <v>636</v>
      </c>
      <c r="E142" s="67">
        <v>0</v>
      </c>
      <c r="F142" s="58">
        <v>212</v>
      </c>
      <c r="G142" s="51">
        <v>0</v>
      </c>
      <c r="H142" s="56">
        <v>1062</v>
      </c>
      <c r="I142" s="51">
        <v>0</v>
      </c>
      <c r="J142" s="58">
        <v>150</v>
      </c>
      <c r="K142" s="51">
        <v>0</v>
      </c>
      <c r="L142" s="50">
        <f>SUM(J142:K142)</f>
        <v>150</v>
      </c>
    </row>
    <row r="143" spans="2:12" ht="13.5" customHeight="1">
      <c r="B143" s="48" t="s">
        <v>93</v>
      </c>
      <c r="C143" s="46" t="s">
        <v>23</v>
      </c>
      <c r="D143" s="51">
        <v>0</v>
      </c>
      <c r="E143" s="49">
        <v>7</v>
      </c>
      <c r="F143" s="67">
        <v>0</v>
      </c>
      <c r="G143" s="56">
        <v>7</v>
      </c>
      <c r="H143" s="67">
        <v>0</v>
      </c>
      <c r="I143" s="56">
        <v>7</v>
      </c>
      <c r="J143" s="67">
        <v>0</v>
      </c>
      <c r="K143" s="56">
        <v>8</v>
      </c>
      <c r="L143" s="49">
        <f>SUM(J143:K143)</f>
        <v>8</v>
      </c>
    </row>
    <row r="144" spans="1:12" ht="13.5" customHeight="1">
      <c r="A144" s="52"/>
      <c r="B144" s="57" t="s">
        <v>94</v>
      </c>
      <c r="C144" s="54" t="s">
        <v>25</v>
      </c>
      <c r="D144" s="51">
        <v>0</v>
      </c>
      <c r="E144" s="51">
        <v>0</v>
      </c>
      <c r="F144" s="67">
        <v>0</v>
      </c>
      <c r="G144" s="56">
        <v>10</v>
      </c>
      <c r="H144" s="67">
        <v>0</v>
      </c>
      <c r="I144" s="56">
        <v>10</v>
      </c>
      <c r="J144" s="67">
        <v>0</v>
      </c>
      <c r="K144" s="56">
        <v>10</v>
      </c>
      <c r="L144" s="49">
        <f>SUM(J144:K144)</f>
        <v>10</v>
      </c>
    </row>
    <row r="145" spans="1:12" ht="13.5" customHeight="1">
      <c r="A145" s="52" t="s">
        <v>15</v>
      </c>
      <c r="B145" s="72">
        <v>47</v>
      </c>
      <c r="C145" s="54" t="s">
        <v>39</v>
      </c>
      <c r="D145" s="55">
        <f aca="true" t="shared" si="20" ref="D145:I145">SUM(D141:D144)</f>
        <v>2154</v>
      </c>
      <c r="E145" s="55">
        <f t="shared" si="20"/>
        <v>2586</v>
      </c>
      <c r="F145" s="55">
        <f>SUM(F141:F144)</f>
        <v>877</v>
      </c>
      <c r="G145" s="55">
        <f>SUM(G141:G144)</f>
        <v>2397</v>
      </c>
      <c r="H145" s="55">
        <f t="shared" si="20"/>
        <v>1727</v>
      </c>
      <c r="I145" s="55">
        <f t="shared" si="20"/>
        <v>2397</v>
      </c>
      <c r="J145" s="55">
        <f>SUM(J141:J144)</f>
        <v>636</v>
      </c>
      <c r="K145" s="55">
        <f>SUM(K141:K144)</f>
        <v>3090</v>
      </c>
      <c r="L145" s="55">
        <f>SUM(L141:L144)</f>
        <v>3726</v>
      </c>
    </row>
    <row r="146" spans="3:12" ht="13.5" customHeight="1">
      <c r="C146" s="46"/>
      <c r="D146" s="49"/>
      <c r="E146" s="56"/>
      <c r="F146" s="56"/>
      <c r="G146" s="56"/>
      <c r="H146" s="143"/>
      <c r="I146" s="143"/>
      <c r="J146" s="56"/>
      <c r="K146" s="56"/>
      <c r="L146" s="56"/>
    </row>
    <row r="147" spans="1:12" ht="13.5" customHeight="1">
      <c r="A147" s="52"/>
      <c r="B147" s="72">
        <v>48</v>
      </c>
      <c r="C147" s="54" t="s">
        <v>44</v>
      </c>
      <c r="D147" s="56"/>
      <c r="E147" s="56"/>
      <c r="F147" s="56"/>
      <c r="G147" s="56"/>
      <c r="H147" s="143"/>
      <c r="I147" s="143"/>
      <c r="J147" s="56"/>
      <c r="K147" s="56"/>
      <c r="L147" s="56"/>
    </row>
    <row r="148" spans="1:12" ht="13.5" customHeight="1">
      <c r="A148" s="52"/>
      <c r="B148" s="57" t="s">
        <v>95</v>
      </c>
      <c r="C148" s="54" t="s">
        <v>21</v>
      </c>
      <c r="D148" s="58">
        <v>500</v>
      </c>
      <c r="E148" s="56">
        <v>6566</v>
      </c>
      <c r="F148" s="67">
        <v>0</v>
      </c>
      <c r="G148" s="56">
        <v>6567</v>
      </c>
      <c r="H148" s="67">
        <v>0</v>
      </c>
      <c r="I148" s="56">
        <v>7300</v>
      </c>
      <c r="J148" s="67">
        <v>0</v>
      </c>
      <c r="K148" s="56">
        <v>7539</v>
      </c>
      <c r="L148" s="56">
        <f>SUM(J148:K148)</f>
        <v>7539</v>
      </c>
    </row>
    <row r="149" spans="1:12" ht="13.5" customHeight="1">
      <c r="A149" s="52"/>
      <c r="B149" s="57" t="s">
        <v>96</v>
      </c>
      <c r="C149" s="54" t="s">
        <v>53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f>SUM(J149:K149)</f>
        <v>0</v>
      </c>
    </row>
    <row r="150" spans="1:12" ht="13.5" customHeight="1">
      <c r="A150" s="52"/>
      <c r="B150" s="57" t="s">
        <v>97</v>
      </c>
      <c r="C150" s="54" t="s">
        <v>23</v>
      </c>
      <c r="D150" s="67">
        <v>0</v>
      </c>
      <c r="E150" s="56">
        <v>14</v>
      </c>
      <c r="F150" s="67">
        <v>0</v>
      </c>
      <c r="G150" s="56">
        <v>14</v>
      </c>
      <c r="H150" s="67">
        <v>0</v>
      </c>
      <c r="I150" s="56">
        <v>14</v>
      </c>
      <c r="J150" s="67">
        <v>0</v>
      </c>
      <c r="K150" s="56">
        <v>15</v>
      </c>
      <c r="L150" s="56">
        <f>SUM(J150:K150)</f>
        <v>15</v>
      </c>
    </row>
    <row r="151" spans="2:12" ht="13.5" customHeight="1">
      <c r="B151" s="48" t="s">
        <v>98</v>
      </c>
      <c r="C151" s="46" t="s">
        <v>25</v>
      </c>
      <c r="D151" s="67">
        <v>0</v>
      </c>
      <c r="E151" s="50">
        <v>7</v>
      </c>
      <c r="F151" s="67">
        <v>0</v>
      </c>
      <c r="G151" s="56">
        <v>10</v>
      </c>
      <c r="H151" s="67">
        <v>0</v>
      </c>
      <c r="I151" s="56">
        <v>10</v>
      </c>
      <c r="J151" s="67">
        <v>0</v>
      </c>
      <c r="K151" s="56">
        <v>11</v>
      </c>
      <c r="L151" s="49">
        <f>SUM(J151:K151)</f>
        <v>11</v>
      </c>
    </row>
    <row r="152" spans="1:12" ht="13.5" customHeight="1">
      <c r="A152" s="6" t="s">
        <v>15</v>
      </c>
      <c r="B152" s="7">
        <v>48</v>
      </c>
      <c r="C152" s="46" t="s">
        <v>44</v>
      </c>
      <c r="D152" s="55">
        <f aca="true" t="shared" si="21" ref="D152:L152">SUM(D148:D151)</f>
        <v>500</v>
      </c>
      <c r="E152" s="55">
        <f t="shared" si="21"/>
        <v>6587</v>
      </c>
      <c r="F152" s="78">
        <f>SUM(F148:F151)</f>
        <v>0</v>
      </c>
      <c r="G152" s="55">
        <f>SUM(G148:G151)</f>
        <v>6591</v>
      </c>
      <c r="H152" s="78">
        <f t="shared" si="21"/>
        <v>0</v>
      </c>
      <c r="I152" s="55">
        <f t="shared" si="21"/>
        <v>7324</v>
      </c>
      <c r="J152" s="78">
        <f t="shared" si="21"/>
        <v>0</v>
      </c>
      <c r="K152" s="55">
        <f t="shared" si="21"/>
        <v>7565</v>
      </c>
      <c r="L152" s="55">
        <f t="shared" si="21"/>
        <v>7565</v>
      </c>
    </row>
    <row r="153" spans="1:12" ht="13.5" customHeight="1">
      <c r="A153" s="52" t="s">
        <v>15</v>
      </c>
      <c r="B153" s="72">
        <v>63</v>
      </c>
      <c r="C153" s="54" t="s">
        <v>78</v>
      </c>
      <c r="D153" s="55">
        <f aca="true" t="shared" si="22" ref="D153:L153">D152+D145+D138+D131+D124</f>
        <v>11754</v>
      </c>
      <c r="E153" s="55">
        <f t="shared" si="22"/>
        <v>43801</v>
      </c>
      <c r="F153" s="55">
        <f>F152+F145+F138+F131+F124</f>
        <v>11362</v>
      </c>
      <c r="G153" s="55">
        <f>G152+G145+G138+G131+G124</f>
        <v>37926</v>
      </c>
      <c r="H153" s="55">
        <f t="shared" si="22"/>
        <v>14148</v>
      </c>
      <c r="I153" s="55">
        <f t="shared" si="22"/>
        <v>44157</v>
      </c>
      <c r="J153" s="55">
        <f t="shared" si="22"/>
        <v>4914</v>
      </c>
      <c r="K153" s="55">
        <f t="shared" si="22"/>
        <v>46304</v>
      </c>
      <c r="L153" s="55">
        <f t="shared" si="22"/>
        <v>51218</v>
      </c>
    </row>
    <row r="154" spans="1:12" ht="13.5" customHeight="1">
      <c r="A154" s="52"/>
      <c r="B154" s="72"/>
      <c r="C154" s="54"/>
      <c r="D154" s="56"/>
      <c r="E154" s="56"/>
      <c r="F154" s="56"/>
      <c r="G154" s="56"/>
      <c r="H154" s="143"/>
      <c r="I154" s="143"/>
      <c r="J154" s="56"/>
      <c r="K154" s="56"/>
      <c r="L154" s="56"/>
    </row>
    <row r="155" spans="1:12" ht="13.5" customHeight="1">
      <c r="A155" s="52"/>
      <c r="B155" s="137">
        <v>65</v>
      </c>
      <c r="C155" s="134" t="s">
        <v>326</v>
      </c>
      <c r="D155" s="56"/>
      <c r="E155" s="56"/>
      <c r="F155" s="56"/>
      <c r="G155" s="56"/>
      <c r="H155" s="143"/>
      <c r="I155" s="143"/>
      <c r="J155" s="56"/>
      <c r="K155" s="56"/>
      <c r="L155" s="56"/>
    </row>
    <row r="156" spans="1:12" ht="13.5" customHeight="1">
      <c r="A156" s="52"/>
      <c r="B156" s="137" t="s">
        <v>327</v>
      </c>
      <c r="C156" s="134" t="s">
        <v>328</v>
      </c>
      <c r="D156" s="67">
        <v>0</v>
      </c>
      <c r="E156" s="67">
        <v>0</v>
      </c>
      <c r="F156" s="67">
        <v>0</v>
      </c>
      <c r="G156" s="67">
        <v>0</v>
      </c>
      <c r="H156" s="56">
        <v>635</v>
      </c>
      <c r="I156" s="67">
        <v>0</v>
      </c>
      <c r="J156" s="67">
        <v>0</v>
      </c>
      <c r="K156" s="67">
        <v>0</v>
      </c>
      <c r="L156" s="67">
        <f>SUM(J156:K156)</f>
        <v>0</v>
      </c>
    </row>
    <row r="157" spans="1:12" ht="13.5" customHeight="1">
      <c r="A157" s="52"/>
      <c r="B157" s="72"/>
      <c r="C157" s="54"/>
      <c r="D157" s="56"/>
      <c r="E157" s="56"/>
      <c r="F157" s="56"/>
      <c r="G157" s="56"/>
      <c r="H157" s="143"/>
      <c r="I157" s="143"/>
      <c r="J157" s="56"/>
      <c r="K157" s="56"/>
      <c r="L157" s="56"/>
    </row>
    <row r="158" spans="1:12" ht="13.5" customHeight="1">
      <c r="A158" s="52"/>
      <c r="B158" s="79">
        <v>67</v>
      </c>
      <c r="C158" s="54" t="s">
        <v>99</v>
      </c>
      <c r="D158" s="49"/>
      <c r="E158" s="49"/>
      <c r="F158" s="49"/>
      <c r="G158" s="49"/>
      <c r="H158" s="141"/>
      <c r="I158" s="141"/>
      <c r="J158" s="49"/>
      <c r="K158" s="49"/>
      <c r="L158" s="49"/>
    </row>
    <row r="159" spans="2:12" ht="13.5" customHeight="1">
      <c r="B159" s="45" t="s">
        <v>100</v>
      </c>
      <c r="C159" s="46" t="s">
        <v>21</v>
      </c>
      <c r="D159" s="51">
        <v>0</v>
      </c>
      <c r="E159" s="56">
        <v>6627</v>
      </c>
      <c r="F159" s="51">
        <v>0</v>
      </c>
      <c r="G159" s="49">
        <v>5265</v>
      </c>
      <c r="H159" s="51">
        <v>0</v>
      </c>
      <c r="I159" s="49">
        <v>5413</v>
      </c>
      <c r="J159" s="51">
        <v>0</v>
      </c>
      <c r="K159" s="49">
        <v>5759</v>
      </c>
      <c r="L159" s="49">
        <f>SUM(J159:K159)</f>
        <v>5759</v>
      </c>
    </row>
    <row r="160" spans="2:12" ht="13.5" customHeight="1">
      <c r="B160" s="48" t="s">
        <v>101</v>
      </c>
      <c r="C160" s="46" t="s">
        <v>53</v>
      </c>
      <c r="D160" s="56">
        <v>2800</v>
      </c>
      <c r="E160" s="51">
        <v>0</v>
      </c>
      <c r="F160" s="50">
        <v>2165</v>
      </c>
      <c r="G160" s="50">
        <v>2161</v>
      </c>
      <c r="H160" s="49">
        <v>2165</v>
      </c>
      <c r="I160" s="50">
        <v>2161</v>
      </c>
      <c r="J160" s="50">
        <v>1476</v>
      </c>
      <c r="K160" s="51">
        <v>0</v>
      </c>
      <c r="L160" s="50">
        <f>SUM(J160:K160)</f>
        <v>1476</v>
      </c>
    </row>
    <row r="161" spans="2:12" ht="13.5" customHeight="1">
      <c r="B161" s="48" t="s">
        <v>102</v>
      </c>
      <c r="C161" s="46" t="s">
        <v>23</v>
      </c>
      <c r="D161" s="56">
        <v>50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f>SUM(J161:K161)</f>
        <v>0</v>
      </c>
    </row>
    <row r="162" spans="2:12" ht="13.5" customHeight="1">
      <c r="B162" s="48" t="s">
        <v>103</v>
      </c>
      <c r="C162" s="46" t="s">
        <v>25</v>
      </c>
      <c r="D162" s="56">
        <v>325</v>
      </c>
      <c r="E162" s="51">
        <v>0</v>
      </c>
      <c r="F162" s="50">
        <v>85</v>
      </c>
      <c r="G162" s="51">
        <v>0</v>
      </c>
      <c r="H162" s="49">
        <v>185</v>
      </c>
      <c r="I162" s="51">
        <v>0</v>
      </c>
      <c r="J162" s="51">
        <v>0</v>
      </c>
      <c r="K162" s="51">
        <v>0</v>
      </c>
      <c r="L162" s="51">
        <f>SUM(J162:K162)</f>
        <v>0</v>
      </c>
    </row>
    <row r="163" spans="1:12" ht="13.5" customHeight="1">
      <c r="A163" s="6" t="s">
        <v>15</v>
      </c>
      <c r="B163" s="45">
        <v>67</v>
      </c>
      <c r="C163" s="46" t="s">
        <v>99</v>
      </c>
      <c r="D163" s="55">
        <f aca="true" t="shared" si="23" ref="D163:L163">SUM(D158:D162)</f>
        <v>3175</v>
      </c>
      <c r="E163" s="55">
        <f t="shared" si="23"/>
        <v>6627</v>
      </c>
      <c r="F163" s="55">
        <f t="shared" si="23"/>
        <v>2250</v>
      </c>
      <c r="G163" s="55">
        <f t="shared" si="23"/>
        <v>7426</v>
      </c>
      <c r="H163" s="55">
        <f t="shared" si="23"/>
        <v>2350</v>
      </c>
      <c r="I163" s="55">
        <f t="shared" si="23"/>
        <v>7574</v>
      </c>
      <c r="J163" s="55">
        <f t="shared" si="23"/>
        <v>1476</v>
      </c>
      <c r="K163" s="55">
        <f t="shared" si="23"/>
        <v>5759</v>
      </c>
      <c r="L163" s="55">
        <f t="shared" si="23"/>
        <v>7235</v>
      </c>
    </row>
    <row r="164" spans="1:12" ht="13.5" customHeight="1">
      <c r="A164" s="61" t="s">
        <v>15</v>
      </c>
      <c r="B164" s="80">
        <v>0.102</v>
      </c>
      <c r="C164" s="81" t="s">
        <v>77</v>
      </c>
      <c r="D164" s="55">
        <f aca="true" t="shared" si="24" ref="D164:L164">D163+D153+D156</f>
        <v>14929</v>
      </c>
      <c r="E164" s="55">
        <f t="shared" si="24"/>
        <v>50428</v>
      </c>
      <c r="F164" s="55">
        <f t="shared" si="24"/>
        <v>13612</v>
      </c>
      <c r="G164" s="55">
        <f t="shared" si="24"/>
        <v>45352</v>
      </c>
      <c r="H164" s="55">
        <f t="shared" si="24"/>
        <v>17133</v>
      </c>
      <c r="I164" s="55">
        <f t="shared" si="24"/>
        <v>51731</v>
      </c>
      <c r="J164" s="55">
        <f t="shared" si="24"/>
        <v>6390</v>
      </c>
      <c r="K164" s="55">
        <f t="shared" si="24"/>
        <v>52063</v>
      </c>
      <c r="L164" s="55">
        <f t="shared" si="24"/>
        <v>58453</v>
      </c>
    </row>
    <row r="165" spans="2:12" ht="0.75" customHeight="1">
      <c r="B165" s="42"/>
      <c r="C165" s="71"/>
      <c r="D165" s="56"/>
      <c r="E165" s="56"/>
      <c r="F165" s="56"/>
      <c r="G165" s="56"/>
      <c r="H165" s="143"/>
      <c r="I165" s="143"/>
      <c r="J165" s="56"/>
      <c r="K165" s="56"/>
      <c r="L165" s="56"/>
    </row>
    <row r="166" spans="2:12" ht="12.75" customHeight="1">
      <c r="B166" s="43">
        <v>0.103</v>
      </c>
      <c r="C166" s="40" t="s">
        <v>105</v>
      </c>
      <c r="D166" s="49"/>
      <c r="E166" s="49"/>
      <c r="F166" s="49"/>
      <c r="G166" s="49"/>
      <c r="H166" s="141"/>
      <c r="I166" s="141"/>
      <c r="J166" s="49"/>
      <c r="K166" s="49"/>
      <c r="L166" s="49"/>
    </row>
    <row r="167" spans="2:12" ht="12.75" customHeight="1">
      <c r="B167" s="7">
        <v>68</v>
      </c>
      <c r="C167" s="46" t="s">
        <v>106</v>
      </c>
      <c r="D167" s="49"/>
      <c r="E167" s="49"/>
      <c r="F167" s="49"/>
      <c r="G167" s="49"/>
      <c r="H167" s="141"/>
      <c r="I167" s="141"/>
      <c r="J167" s="49"/>
      <c r="K167" s="49"/>
      <c r="L167" s="49"/>
    </row>
    <row r="168" spans="1:12" ht="12.75" customHeight="1">
      <c r="A168" s="52"/>
      <c r="B168" s="72">
        <v>44</v>
      </c>
      <c r="C168" s="54" t="s">
        <v>19</v>
      </c>
      <c r="D168" s="56"/>
      <c r="E168" s="56"/>
      <c r="F168" s="56"/>
      <c r="G168" s="56"/>
      <c r="H168" s="143"/>
      <c r="I168" s="143"/>
      <c r="J168" s="56"/>
      <c r="K168" s="56"/>
      <c r="L168" s="56"/>
    </row>
    <row r="169" spans="1:12" ht="12.75" customHeight="1">
      <c r="A169" s="52"/>
      <c r="B169" s="57" t="s">
        <v>107</v>
      </c>
      <c r="C169" s="54" t="s">
        <v>21</v>
      </c>
      <c r="D169" s="51">
        <v>0</v>
      </c>
      <c r="E169" s="56">
        <v>3676</v>
      </c>
      <c r="F169" s="67">
        <v>0</v>
      </c>
      <c r="G169" s="56">
        <v>4188</v>
      </c>
      <c r="H169" s="67">
        <v>0</v>
      </c>
      <c r="I169" s="56">
        <v>4188</v>
      </c>
      <c r="J169" s="67">
        <v>0</v>
      </c>
      <c r="K169" s="56">
        <v>4810</v>
      </c>
      <c r="L169" s="56">
        <f aca="true" t="shared" si="25" ref="L169:L178">SUM(J169:K169)</f>
        <v>4810</v>
      </c>
    </row>
    <row r="170" spans="1:12" ht="12.75" customHeight="1">
      <c r="A170" s="52"/>
      <c r="B170" s="57" t="s">
        <v>108</v>
      </c>
      <c r="C170" s="54" t="s">
        <v>23</v>
      </c>
      <c r="D170" s="51">
        <v>0</v>
      </c>
      <c r="E170" s="56">
        <v>25</v>
      </c>
      <c r="F170" s="67">
        <v>0</v>
      </c>
      <c r="G170" s="56">
        <v>26</v>
      </c>
      <c r="H170" s="67">
        <v>0</v>
      </c>
      <c r="I170" s="56">
        <v>26</v>
      </c>
      <c r="J170" s="67">
        <v>0</v>
      </c>
      <c r="K170" s="56">
        <v>28</v>
      </c>
      <c r="L170" s="56">
        <f t="shared" si="25"/>
        <v>28</v>
      </c>
    </row>
    <row r="171" spans="1:12" ht="12.75" customHeight="1">
      <c r="A171" s="52"/>
      <c r="B171" s="57" t="s">
        <v>109</v>
      </c>
      <c r="C171" s="54" t="s">
        <v>25</v>
      </c>
      <c r="D171" s="67">
        <v>0</v>
      </c>
      <c r="E171" s="56">
        <v>25</v>
      </c>
      <c r="F171" s="67">
        <v>0</v>
      </c>
      <c r="G171" s="56">
        <v>30</v>
      </c>
      <c r="H171" s="67">
        <v>0</v>
      </c>
      <c r="I171" s="56">
        <v>30</v>
      </c>
      <c r="J171" s="67">
        <v>0</v>
      </c>
      <c r="K171" s="56">
        <v>32</v>
      </c>
      <c r="L171" s="56">
        <f t="shared" si="25"/>
        <v>32</v>
      </c>
    </row>
    <row r="172" spans="1:12" ht="12.75" customHeight="1">
      <c r="A172" s="52"/>
      <c r="B172" s="57" t="s">
        <v>110</v>
      </c>
      <c r="C172" s="54" t="s">
        <v>104</v>
      </c>
      <c r="D172" s="67">
        <v>0</v>
      </c>
      <c r="E172" s="67">
        <v>0</v>
      </c>
      <c r="F172" s="58">
        <v>1</v>
      </c>
      <c r="G172" s="67">
        <v>0</v>
      </c>
      <c r="H172" s="58">
        <v>1</v>
      </c>
      <c r="I172" s="67">
        <v>0</v>
      </c>
      <c r="J172" s="67">
        <v>0</v>
      </c>
      <c r="K172" s="67">
        <v>0</v>
      </c>
      <c r="L172" s="67">
        <f t="shared" si="25"/>
        <v>0</v>
      </c>
    </row>
    <row r="173" spans="1:12" ht="28.5" customHeight="1">
      <c r="A173" s="52"/>
      <c r="B173" s="57" t="s">
        <v>111</v>
      </c>
      <c r="C173" s="54" t="s">
        <v>241</v>
      </c>
      <c r="D173" s="56">
        <v>1205</v>
      </c>
      <c r="E173" s="67">
        <v>0</v>
      </c>
      <c r="F173" s="56">
        <v>3000</v>
      </c>
      <c r="G173" s="67">
        <v>0</v>
      </c>
      <c r="H173" s="56">
        <v>3000</v>
      </c>
      <c r="I173" s="67">
        <v>0</v>
      </c>
      <c r="J173" s="56">
        <v>4250</v>
      </c>
      <c r="K173" s="67">
        <v>0</v>
      </c>
      <c r="L173" s="56">
        <f t="shared" si="25"/>
        <v>4250</v>
      </c>
    </row>
    <row r="174" spans="1:12" ht="38.25">
      <c r="A174" s="52"/>
      <c r="B174" s="57" t="s">
        <v>263</v>
      </c>
      <c r="C174" s="82" t="s">
        <v>279</v>
      </c>
      <c r="D174" s="50">
        <v>1924</v>
      </c>
      <c r="E174" s="51">
        <v>0</v>
      </c>
      <c r="F174" s="56">
        <v>1225</v>
      </c>
      <c r="G174" s="51">
        <v>0</v>
      </c>
      <c r="H174" s="50">
        <v>1225</v>
      </c>
      <c r="I174" s="51">
        <v>0</v>
      </c>
      <c r="J174" s="67">
        <v>0</v>
      </c>
      <c r="K174" s="51">
        <v>0</v>
      </c>
      <c r="L174" s="67">
        <f t="shared" si="25"/>
        <v>0</v>
      </c>
    </row>
    <row r="175" spans="1:12" ht="38.25">
      <c r="A175" s="52"/>
      <c r="B175" s="57" t="s">
        <v>264</v>
      </c>
      <c r="C175" s="82" t="s">
        <v>308</v>
      </c>
      <c r="D175" s="50">
        <v>7007</v>
      </c>
      <c r="E175" s="51">
        <v>0</v>
      </c>
      <c r="F175" s="56">
        <v>9825</v>
      </c>
      <c r="G175" s="51">
        <v>0</v>
      </c>
      <c r="H175" s="50">
        <v>9825</v>
      </c>
      <c r="I175" s="51">
        <v>0</v>
      </c>
      <c r="J175" s="56">
        <f>9825+4600</f>
        <v>14425</v>
      </c>
      <c r="K175" s="51">
        <v>0</v>
      </c>
      <c r="L175" s="56">
        <f t="shared" si="25"/>
        <v>14425</v>
      </c>
    </row>
    <row r="176" spans="1:12" ht="25.5">
      <c r="A176" s="52"/>
      <c r="B176" s="57" t="s">
        <v>265</v>
      </c>
      <c r="C176" s="82" t="s">
        <v>266</v>
      </c>
      <c r="D176" s="51">
        <v>0</v>
      </c>
      <c r="E176" s="51">
        <v>0</v>
      </c>
      <c r="F176" s="67">
        <v>0</v>
      </c>
      <c r="G176" s="51">
        <v>0</v>
      </c>
      <c r="H176" s="51">
        <v>0</v>
      </c>
      <c r="I176" s="51">
        <v>0</v>
      </c>
      <c r="J176" s="67">
        <v>0</v>
      </c>
      <c r="K176" s="51">
        <v>0</v>
      </c>
      <c r="L176" s="67">
        <f t="shared" si="25"/>
        <v>0</v>
      </c>
    </row>
    <row r="177" spans="1:12" ht="12.75">
      <c r="A177" s="52"/>
      <c r="B177" s="57" t="s">
        <v>271</v>
      </c>
      <c r="C177" s="82" t="s">
        <v>272</v>
      </c>
      <c r="D177" s="50">
        <v>17738</v>
      </c>
      <c r="E177" s="51">
        <v>0</v>
      </c>
      <c r="F177" s="58">
        <v>10000</v>
      </c>
      <c r="G177" s="51">
        <v>0</v>
      </c>
      <c r="H177" s="50">
        <v>10000</v>
      </c>
      <c r="I177" s="51">
        <v>0</v>
      </c>
      <c r="J177" s="58">
        <v>1000</v>
      </c>
      <c r="K177" s="51">
        <v>0</v>
      </c>
      <c r="L177" s="58">
        <f t="shared" si="25"/>
        <v>1000</v>
      </c>
    </row>
    <row r="178" spans="1:12" ht="25.5">
      <c r="A178" s="52"/>
      <c r="B178" s="57" t="s">
        <v>354</v>
      </c>
      <c r="C178" s="82" t="s">
        <v>355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8">
        <v>2560</v>
      </c>
      <c r="K178" s="51">
        <v>0</v>
      </c>
      <c r="L178" s="58">
        <f t="shared" si="25"/>
        <v>2560</v>
      </c>
    </row>
    <row r="179" spans="1:12" ht="13.5" customHeight="1">
      <c r="A179" s="52" t="s">
        <v>15</v>
      </c>
      <c r="B179" s="72">
        <v>44</v>
      </c>
      <c r="C179" s="54" t="s">
        <v>19</v>
      </c>
      <c r="D179" s="77">
        <f aca="true" t="shared" si="26" ref="D179:L179">SUM(D169:D178)</f>
        <v>27874</v>
      </c>
      <c r="E179" s="77">
        <f t="shared" si="26"/>
        <v>3726</v>
      </c>
      <c r="F179" s="77">
        <f t="shared" si="26"/>
        <v>24051</v>
      </c>
      <c r="G179" s="77">
        <f t="shared" si="26"/>
        <v>4244</v>
      </c>
      <c r="H179" s="77">
        <f t="shared" si="26"/>
        <v>24051</v>
      </c>
      <c r="I179" s="77">
        <f t="shared" si="26"/>
        <v>4244</v>
      </c>
      <c r="J179" s="77">
        <f t="shared" si="26"/>
        <v>22235</v>
      </c>
      <c r="K179" s="77">
        <f t="shared" si="26"/>
        <v>4870</v>
      </c>
      <c r="L179" s="77">
        <f t="shared" si="26"/>
        <v>27105</v>
      </c>
    </row>
    <row r="180" spans="1:12" ht="9" customHeight="1">
      <c r="A180" s="52"/>
      <c r="B180" s="72"/>
      <c r="C180" s="54"/>
      <c r="D180" s="56"/>
      <c r="E180" s="56"/>
      <c r="F180" s="56"/>
      <c r="G180" s="56"/>
      <c r="H180" s="143"/>
      <c r="I180" s="143"/>
      <c r="J180" s="56"/>
      <c r="K180" s="56"/>
      <c r="L180" s="56"/>
    </row>
    <row r="181" spans="1:12" ht="13.5" customHeight="1">
      <c r="A181" s="52"/>
      <c r="B181" s="72">
        <v>45</v>
      </c>
      <c r="C181" s="54" t="s">
        <v>30</v>
      </c>
      <c r="D181" s="56"/>
      <c r="E181" s="56"/>
      <c r="F181" s="56"/>
      <c r="G181" s="56"/>
      <c r="H181" s="143"/>
      <c r="I181" s="143"/>
      <c r="J181" s="56"/>
      <c r="K181" s="56"/>
      <c r="L181" s="56"/>
    </row>
    <row r="182" spans="1:12" ht="13.5" customHeight="1">
      <c r="A182" s="52"/>
      <c r="B182" s="57" t="s">
        <v>112</v>
      </c>
      <c r="C182" s="54" t="s">
        <v>21</v>
      </c>
      <c r="D182" s="67">
        <v>0</v>
      </c>
      <c r="E182" s="56">
        <v>425</v>
      </c>
      <c r="F182" s="67">
        <v>0</v>
      </c>
      <c r="G182" s="56">
        <v>463</v>
      </c>
      <c r="H182" s="67">
        <v>0</v>
      </c>
      <c r="I182" s="56">
        <v>463</v>
      </c>
      <c r="J182" s="67">
        <v>0</v>
      </c>
      <c r="K182" s="56">
        <v>499</v>
      </c>
      <c r="L182" s="56">
        <f>SUM(J182:K182)</f>
        <v>499</v>
      </c>
    </row>
    <row r="183" spans="1:12" ht="13.5" customHeight="1">
      <c r="A183" s="52"/>
      <c r="B183" s="57" t="s">
        <v>113</v>
      </c>
      <c r="C183" s="54" t="s">
        <v>23</v>
      </c>
      <c r="D183" s="51">
        <v>0</v>
      </c>
      <c r="E183" s="49">
        <v>4</v>
      </c>
      <c r="F183" s="51">
        <v>0</v>
      </c>
      <c r="G183" s="49">
        <v>4</v>
      </c>
      <c r="H183" s="51">
        <v>0</v>
      </c>
      <c r="I183" s="49">
        <v>4</v>
      </c>
      <c r="J183" s="51">
        <v>0</v>
      </c>
      <c r="K183" s="49">
        <v>5</v>
      </c>
      <c r="L183" s="49">
        <f>SUM(J183:K183)</f>
        <v>5</v>
      </c>
    </row>
    <row r="184" spans="2:12" ht="13.5" customHeight="1">
      <c r="B184" s="57" t="s">
        <v>114</v>
      </c>
      <c r="C184" s="54" t="s">
        <v>25</v>
      </c>
      <c r="D184" s="51">
        <v>0</v>
      </c>
      <c r="E184" s="50">
        <v>4</v>
      </c>
      <c r="F184" s="51">
        <v>0</v>
      </c>
      <c r="G184" s="49">
        <v>5</v>
      </c>
      <c r="H184" s="51">
        <v>0</v>
      </c>
      <c r="I184" s="49">
        <v>5</v>
      </c>
      <c r="J184" s="51">
        <v>0</v>
      </c>
      <c r="K184" s="49">
        <v>6</v>
      </c>
      <c r="L184" s="49">
        <f>SUM(J184:K184)</f>
        <v>6</v>
      </c>
    </row>
    <row r="185" spans="1:12" ht="13.5" customHeight="1">
      <c r="A185" s="52" t="s">
        <v>15</v>
      </c>
      <c r="B185" s="72">
        <v>45</v>
      </c>
      <c r="C185" s="54" t="s">
        <v>30</v>
      </c>
      <c r="D185" s="78">
        <f aca="true" t="shared" si="27" ref="D185:L185">SUM(D182:D184)</f>
        <v>0</v>
      </c>
      <c r="E185" s="55">
        <f t="shared" si="27"/>
        <v>433</v>
      </c>
      <c r="F185" s="78">
        <f>SUM(F182:F184)</f>
        <v>0</v>
      </c>
      <c r="G185" s="55">
        <f>SUM(G182:G184)</f>
        <v>472</v>
      </c>
      <c r="H185" s="78">
        <f t="shared" si="27"/>
        <v>0</v>
      </c>
      <c r="I185" s="55">
        <f t="shared" si="27"/>
        <v>472</v>
      </c>
      <c r="J185" s="78">
        <f t="shared" si="27"/>
        <v>0</v>
      </c>
      <c r="K185" s="55">
        <f t="shared" si="27"/>
        <v>510</v>
      </c>
      <c r="L185" s="55">
        <f t="shared" si="27"/>
        <v>510</v>
      </c>
    </row>
    <row r="186" spans="3:12" ht="9" customHeight="1">
      <c r="C186" s="46"/>
      <c r="D186" s="49"/>
      <c r="E186" s="49"/>
      <c r="F186" s="49"/>
      <c r="G186" s="49"/>
      <c r="H186" s="141"/>
      <c r="I186" s="141"/>
      <c r="J186" s="49"/>
      <c r="K186" s="49"/>
      <c r="L186" s="49"/>
    </row>
    <row r="187" spans="2:12" ht="13.5" customHeight="1">
      <c r="B187" s="7">
        <v>47</v>
      </c>
      <c r="C187" s="46" t="s">
        <v>39</v>
      </c>
      <c r="D187" s="49"/>
      <c r="E187" s="49"/>
      <c r="F187" s="49"/>
      <c r="G187" s="49"/>
      <c r="H187" s="141"/>
      <c r="I187" s="141"/>
      <c r="J187" s="49"/>
      <c r="K187" s="49"/>
      <c r="L187" s="49"/>
    </row>
    <row r="188" spans="2:12" ht="13.5" customHeight="1">
      <c r="B188" s="48" t="s">
        <v>115</v>
      </c>
      <c r="C188" s="46" t="s">
        <v>21</v>
      </c>
      <c r="D188" s="51">
        <v>0</v>
      </c>
      <c r="E188" s="49">
        <v>488</v>
      </c>
      <c r="F188" s="51">
        <v>0</v>
      </c>
      <c r="G188" s="49">
        <v>572</v>
      </c>
      <c r="H188" s="51">
        <v>0</v>
      </c>
      <c r="I188" s="49">
        <v>572</v>
      </c>
      <c r="J188" s="51">
        <v>0</v>
      </c>
      <c r="K188" s="49">
        <v>889</v>
      </c>
      <c r="L188" s="49">
        <f>SUM(J188:K188)</f>
        <v>889</v>
      </c>
    </row>
    <row r="189" spans="2:12" ht="13.5" customHeight="1">
      <c r="B189" s="48" t="s">
        <v>116</v>
      </c>
      <c r="C189" s="46" t="s">
        <v>23</v>
      </c>
      <c r="D189" s="51">
        <v>0</v>
      </c>
      <c r="E189" s="49">
        <v>12</v>
      </c>
      <c r="F189" s="51">
        <v>0</v>
      </c>
      <c r="G189" s="49">
        <v>12</v>
      </c>
      <c r="H189" s="51">
        <v>0</v>
      </c>
      <c r="I189" s="49">
        <v>12</v>
      </c>
      <c r="J189" s="51">
        <v>0</v>
      </c>
      <c r="K189" s="49">
        <v>12</v>
      </c>
      <c r="L189" s="49">
        <f>SUM(J189:K189)</f>
        <v>12</v>
      </c>
    </row>
    <row r="190" spans="2:12" ht="13.5" customHeight="1">
      <c r="B190" s="57" t="s">
        <v>117</v>
      </c>
      <c r="C190" s="54" t="s">
        <v>25</v>
      </c>
      <c r="D190" s="51">
        <v>0</v>
      </c>
      <c r="E190" s="49">
        <v>24</v>
      </c>
      <c r="F190" s="51">
        <v>0</v>
      </c>
      <c r="G190" s="49">
        <v>15</v>
      </c>
      <c r="H190" s="51">
        <v>0</v>
      </c>
      <c r="I190" s="49">
        <v>15</v>
      </c>
      <c r="J190" s="51">
        <v>0</v>
      </c>
      <c r="K190" s="49">
        <v>15</v>
      </c>
      <c r="L190" s="49">
        <f>SUM(J190:K190)</f>
        <v>15</v>
      </c>
    </row>
    <row r="191" spans="1:12" ht="13.5" customHeight="1">
      <c r="A191" s="52" t="s">
        <v>15</v>
      </c>
      <c r="B191" s="72">
        <v>47</v>
      </c>
      <c r="C191" s="54" t="s">
        <v>39</v>
      </c>
      <c r="D191" s="78">
        <f aca="true" t="shared" si="28" ref="D191:L191">SUM(D188:D190)</f>
        <v>0</v>
      </c>
      <c r="E191" s="55">
        <f t="shared" si="28"/>
        <v>524</v>
      </c>
      <c r="F191" s="78">
        <f>SUM(F188:F190)</f>
        <v>0</v>
      </c>
      <c r="G191" s="55">
        <f>SUM(G188:G190)</f>
        <v>599</v>
      </c>
      <c r="H191" s="78">
        <f t="shared" si="28"/>
        <v>0</v>
      </c>
      <c r="I191" s="55">
        <f t="shared" si="28"/>
        <v>599</v>
      </c>
      <c r="J191" s="78">
        <f t="shared" si="28"/>
        <v>0</v>
      </c>
      <c r="K191" s="55">
        <f t="shared" si="28"/>
        <v>916</v>
      </c>
      <c r="L191" s="55">
        <f t="shared" si="28"/>
        <v>916</v>
      </c>
    </row>
    <row r="192" spans="3:12" ht="9" customHeight="1">
      <c r="C192" s="46"/>
      <c r="D192" s="51"/>
      <c r="E192" s="49"/>
      <c r="F192" s="49"/>
      <c r="G192" s="49"/>
      <c r="H192" s="142"/>
      <c r="I192" s="141"/>
      <c r="J192" s="49"/>
      <c r="K192" s="49"/>
      <c r="L192" s="49"/>
    </row>
    <row r="193" spans="1:12" ht="12.75">
      <c r="A193" s="52"/>
      <c r="B193" s="72">
        <v>48</v>
      </c>
      <c r="C193" s="54" t="s">
        <v>44</v>
      </c>
      <c r="D193" s="67"/>
      <c r="E193" s="56"/>
      <c r="F193" s="56"/>
      <c r="G193" s="56"/>
      <c r="H193" s="144"/>
      <c r="I193" s="143"/>
      <c r="J193" s="56"/>
      <c r="K193" s="56"/>
      <c r="L193" s="56"/>
    </row>
    <row r="194" spans="1:12" ht="12.75">
      <c r="A194" s="61"/>
      <c r="B194" s="151" t="s">
        <v>118</v>
      </c>
      <c r="C194" s="62" t="s">
        <v>21</v>
      </c>
      <c r="D194" s="64">
        <v>0</v>
      </c>
      <c r="E194" s="63">
        <v>1228</v>
      </c>
      <c r="F194" s="64">
        <v>0</v>
      </c>
      <c r="G194" s="63">
        <v>1826</v>
      </c>
      <c r="H194" s="64">
        <v>0</v>
      </c>
      <c r="I194" s="63">
        <v>2136</v>
      </c>
      <c r="J194" s="64">
        <v>0</v>
      </c>
      <c r="K194" s="63">
        <v>2844</v>
      </c>
      <c r="L194" s="63">
        <f>SUM(J194:K194)</f>
        <v>2844</v>
      </c>
    </row>
    <row r="195" spans="2:12" ht="12.75">
      <c r="B195" s="48" t="s">
        <v>119</v>
      </c>
      <c r="C195" s="46" t="s">
        <v>23</v>
      </c>
      <c r="D195" s="51">
        <v>0</v>
      </c>
      <c r="E195" s="49">
        <v>22</v>
      </c>
      <c r="F195" s="51">
        <v>0</v>
      </c>
      <c r="G195" s="49">
        <v>22</v>
      </c>
      <c r="H195" s="51">
        <v>0</v>
      </c>
      <c r="I195" s="49">
        <v>22</v>
      </c>
      <c r="J195" s="51">
        <v>0</v>
      </c>
      <c r="K195" s="49">
        <v>24</v>
      </c>
      <c r="L195" s="49">
        <f>SUM(J195:K195)</f>
        <v>24</v>
      </c>
    </row>
    <row r="196" spans="2:12" ht="12.75">
      <c r="B196" s="57" t="s">
        <v>120</v>
      </c>
      <c r="C196" s="54" t="s">
        <v>25</v>
      </c>
      <c r="D196" s="51">
        <v>0</v>
      </c>
      <c r="E196" s="49">
        <v>22</v>
      </c>
      <c r="F196" s="51">
        <v>0</v>
      </c>
      <c r="G196" s="49">
        <v>25</v>
      </c>
      <c r="H196" s="51">
        <v>0</v>
      </c>
      <c r="I196" s="49">
        <v>25</v>
      </c>
      <c r="J196" s="51">
        <v>0</v>
      </c>
      <c r="K196" s="49">
        <v>27</v>
      </c>
      <c r="L196" s="49">
        <f>SUM(J196:K196)</f>
        <v>27</v>
      </c>
    </row>
    <row r="197" spans="1:12" ht="12.75">
      <c r="A197" s="6" t="s">
        <v>15</v>
      </c>
      <c r="B197" s="7">
        <v>48</v>
      </c>
      <c r="C197" s="46" t="s">
        <v>44</v>
      </c>
      <c r="D197" s="78">
        <f aca="true" t="shared" si="29" ref="D197:L197">SUM(D194:D196)</f>
        <v>0</v>
      </c>
      <c r="E197" s="55">
        <f t="shared" si="29"/>
        <v>1272</v>
      </c>
      <c r="F197" s="78">
        <f>SUM(F194:F196)</f>
        <v>0</v>
      </c>
      <c r="G197" s="55">
        <f>SUM(G194:G196)</f>
        <v>1873</v>
      </c>
      <c r="H197" s="78">
        <f t="shared" si="29"/>
        <v>0</v>
      </c>
      <c r="I197" s="55">
        <f t="shared" si="29"/>
        <v>2183</v>
      </c>
      <c r="J197" s="78">
        <f t="shared" si="29"/>
        <v>0</v>
      </c>
      <c r="K197" s="55">
        <f t="shared" si="29"/>
        <v>2895</v>
      </c>
      <c r="L197" s="55">
        <f t="shared" si="29"/>
        <v>2895</v>
      </c>
    </row>
    <row r="198" spans="1:12" ht="12.75">
      <c r="A198" s="52" t="s">
        <v>15</v>
      </c>
      <c r="B198" s="72">
        <v>68</v>
      </c>
      <c r="C198" s="54" t="s">
        <v>106</v>
      </c>
      <c r="D198" s="77">
        <f aca="true" t="shared" si="30" ref="D198:L198">D197+D191+D185+D179</f>
        <v>27874</v>
      </c>
      <c r="E198" s="77">
        <f t="shared" si="30"/>
        <v>5955</v>
      </c>
      <c r="F198" s="77">
        <f>F197+F191+F185+F179</f>
        <v>24051</v>
      </c>
      <c r="G198" s="77">
        <f>G197+G191+G185+G179</f>
        <v>7188</v>
      </c>
      <c r="H198" s="77">
        <f t="shared" si="30"/>
        <v>24051</v>
      </c>
      <c r="I198" s="77">
        <f t="shared" si="30"/>
        <v>7498</v>
      </c>
      <c r="J198" s="77">
        <f t="shared" si="30"/>
        <v>22235</v>
      </c>
      <c r="K198" s="77">
        <f t="shared" si="30"/>
        <v>9191</v>
      </c>
      <c r="L198" s="77">
        <f t="shared" si="30"/>
        <v>31426</v>
      </c>
    </row>
    <row r="199" spans="1:12" ht="12.75">
      <c r="A199" s="52" t="s">
        <v>15</v>
      </c>
      <c r="B199" s="83">
        <v>0.103</v>
      </c>
      <c r="C199" s="71" t="s">
        <v>105</v>
      </c>
      <c r="D199" s="77">
        <f aca="true" t="shared" si="31" ref="D199:L199">D198</f>
        <v>27874</v>
      </c>
      <c r="E199" s="77">
        <f t="shared" si="31"/>
        <v>5955</v>
      </c>
      <c r="F199" s="77">
        <f>F198</f>
        <v>24051</v>
      </c>
      <c r="G199" s="77">
        <f>G198</f>
        <v>7188</v>
      </c>
      <c r="H199" s="77">
        <f t="shared" si="31"/>
        <v>24051</v>
      </c>
      <c r="I199" s="77">
        <f t="shared" si="31"/>
        <v>7498</v>
      </c>
      <c r="J199" s="77">
        <f t="shared" si="31"/>
        <v>22235</v>
      </c>
      <c r="K199" s="77">
        <f t="shared" si="31"/>
        <v>9191</v>
      </c>
      <c r="L199" s="77">
        <f t="shared" si="31"/>
        <v>31426</v>
      </c>
    </row>
    <row r="200" spans="1:12" ht="12.75">
      <c r="A200" s="52"/>
      <c r="B200" s="84"/>
      <c r="C200" s="71"/>
      <c r="D200" s="56"/>
      <c r="E200" s="56"/>
      <c r="F200" s="56"/>
      <c r="G200" s="56"/>
      <c r="H200" s="143"/>
      <c r="I200" s="143"/>
      <c r="J200" s="56"/>
      <c r="K200" s="56"/>
      <c r="L200" s="56"/>
    </row>
    <row r="201" spans="2:12" ht="12.75">
      <c r="B201" s="83">
        <v>0.104</v>
      </c>
      <c r="C201" s="40" t="s">
        <v>121</v>
      </c>
      <c r="D201" s="49"/>
      <c r="E201" s="49"/>
      <c r="F201" s="49"/>
      <c r="G201" s="49"/>
      <c r="H201" s="141"/>
      <c r="I201" s="141"/>
      <c r="J201" s="49"/>
      <c r="K201" s="49"/>
      <c r="L201" s="49"/>
    </row>
    <row r="202" spans="2:12" ht="25.5">
      <c r="B202" s="7">
        <v>69</v>
      </c>
      <c r="C202" s="46" t="s">
        <v>122</v>
      </c>
      <c r="D202" s="49"/>
      <c r="E202" s="49"/>
      <c r="F202" s="49"/>
      <c r="G202" s="49"/>
      <c r="H202" s="141"/>
      <c r="I202" s="141"/>
      <c r="J202" s="49"/>
      <c r="K202" s="49"/>
      <c r="L202" s="49"/>
    </row>
    <row r="203" spans="2:12" ht="12.75">
      <c r="B203" s="7">
        <v>44</v>
      </c>
      <c r="C203" s="46" t="s">
        <v>19</v>
      </c>
      <c r="D203" s="49"/>
      <c r="E203" s="49"/>
      <c r="F203" s="49"/>
      <c r="G203" s="49"/>
      <c r="H203" s="141"/>
      <c r="I203" s="141"/>
      <c r="J203" s="49"/>
      <c r="K203" s="49"/>
      <c r="L203" s="49"/>
    </row>
    <row r="204" spans="2:12" ht="12.75">
      <c r="B204" s="57" t="s">
        <v>356</v>
      </c>
      <c r="C204" s="54" t="s">
        <v>357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49">
        <v>2000</v>
      </c>
      <c r="K204" s="51">
        <v>0</v>
      </c>
      <c r="L204" s="49">
        <f>SUM(J204:K204)</f>
        <v>2000</v>
      </c>
    </row>
    <row r="205" spans="1:12" ht="12.75">
      <c r="A205" s="52" t="s">
        <v>15</v>
      </c>
      <c r="B205" s="7">
        <v>44</v>
      </c>
      <c r="C205" s="46" t="s">
        <v>19</v>
      </c>
      <c r="D205" s="78">
        <f aca="true" t="shared" si="32" ref="D205:L205">D204</f>
        <v>0</v>
      </c>
      <c r="E205" s="78">
        <f t="shared" si="32"/>
        <v>0</v>
      </c>
      <c r="F205" s="78">
        <f t="shared" si="32"/>
        <v>0</v>
      </c>
      <c r="G205" s="78">
        <f t="shared" si="32"/>
        <v>0</v>
      </c>
      <c r="H205" s="78">
        <f t="shared" si="32"/>
        <v>0</v>
      </c>
      <c r="I205" s="78">
        <f t="shared" si="32"/>
        <v>0</v>
      </c>
      <c r="J205" s="77">
        <f t="shared" si="32"/>
        <v>2000</v>
      </c>
      <c r="K205" s="78">
        <f t="shared" si="32"/>
        <v>0</v>
      </c>
      <c r="L205" s="77">
        <f t="shared" si="32"/>
        <v>2000</v>
      </c>
    </row>
    <row r="206" spans="3:12" ht="12.75">
      <c r="C206" s="46"/>
      <c r="D206" s="49"/>
      <c r="E206" s="49"/>
      <c r="F206" s="49"/>
      <c r="G206" s="49"/>
      <c r="H206" s="141"/>
      <c r="I206" s="141"/>
      <c r="J206" s="49"/>
      <c r="K206" s="49"/>
      <c r="L206" s="49"/>
    </row>
    <row r="207" spans="1:12" ht="12.75">
      <c r="A207" s="52"/>
      <c r="B207" s="72">
        <v>45</v>
      </c>
      <c r="C207" s="54" t="s">
        <v>30</v>
      </c>
      <c r="D207" s="56"/>
      <c r="E207" s="56"/>
      <c r="F207" s="56"/>
      <c r="G207" s="56"/>
      <c r="H207" s="143"/>
      <c r="I207" s="143"/>
      <c r="J207" s="56"/>
      <c r="K207" s="56"/>
      <c r="L207" s="56"/>
    </row>
    <row r="208" spans="1:12" ht="12.75">
      <c r="A208" s="52"/>
      <c r="B208" s="57" t="s">
        <v>123</v>
      </c>
      <c r="C208" s="54" t="s">
        <v>23</v>
      </c>
      <c r="D208" s="67">
        <v>0</v>
      </c>
      <c r="E208" s="56">
        <v>7</v>
      </c>
      <c r="F208" s="67">
        <v>0</v>
      </c>
      <c r="G208" s="56">
        <v>7</v>
      </c>
      <c r="H208" s="67">
        <v>0</v>
      </c>
      <c r="I208" s="56">
        <v>7</v>
      </c>
      <c r="J208" s="67">
        <v>0</v>
      </c>
      <c r="K208" s="56">
        <v>8</v>
      </c>
      <c r="L208" s="56">
        <f>SUM(J208:K208)</f>
        <v>8</v>
      </c>
    </row>
    <row r="209" spans="1:12" ht="12.75">
      <c r="A209" s="52" t="s">
        <v>15</v>
      </c>
      <c r="B209" s="72">
        <v>45</v>
      </c>
      <c r="C209" s="54" t="s">
        <v>30</v>
      </c>
      <c r="D209" s="78">
        <f aca="true" t="shared" si="33" ref="D209:I209">SUM(D208:D208)</f>
        <v>0</v>
      </c>
      <c r="E209" s="55">
        <f t="shared" si="33"/>
        <v>7</v>
      </c>
      <c r="F209" s="78">
        <f>SUM(F208:F208)</f>
        <v>0</v>
      </c>
      <c r="G209" s="55">
        <f>SUM(G208:G208)</f>
        <v>7</v>
      </c>
      <c r="H209" s="78">
        <f t="shared" si="33"/>
        <v>0</v>
      </c>
      <c r="I209" s="55">
        <f t="shared" si="33"/>
        <v>7</v>
      </c>
      <c r="J209" s="78">
        <f>SUM(J208:J208)</f>
        <v>0</v>
      </c>
      <c r="K209" s="55">
        <f>SUM(K208:K208)</f>
        <v>8</v>
      </c>
      <c r="L209" s="55">
        <f>SUM(L208:L208)</f>
        <v>8</v>
      </c>
    </row>
    <row r="210" spans="1:12" ht="12.75">
      <c r="A210" s="52"/>
      <c r="B210" s="57"/>
      <c r="C210" s="54"/>
      <c r="D210" s="56"/>
      <c r="E210" s="56"/>
      <c r="F210" s="56"/>
      <c r="G210" s="56"/>
      <c r="H210" s="143"/>
      <c r="I210" s="143"/>
      <c r="J210" s="56"/>
      <c r="K210" s="56"/>
      <c r="L210" s="56"/>
    </row>
    <row r="211" spans="1:12" ht="12.75">
      <c r="A211" s="52"/>
      <c r="B211" s="72">
        <v>46</v>
      </c>
      <c r="C211" s="54" t="s">
        <v>35</v>
      </c>
      <c r="D211" s="56"/>
      <c r="E211" s="56"/>
      <c r="F211" s="56"/>
      <c r="G211" s="56"/>
      <c r="H211" s="143"/>
      <c r="I211" s="143"/>
      <c r="J211" s="56"/>
      <c r="K211" s="56"/>
      <c r="L211" s="56"/>
    </row>
    <row r="212" spans="1:12" ht="12.75">
      <c r="A212" s="52"/>
      <c r="B212" s="57" t="s">
        <v>124</v>
      </c>
      <c r="C212" s="54" t="s">
        <v>21</v>
      </c>
      <c r="D212" s="67">
        <v>0</v>
      </c>
      <c r="E212" s="56">
        <v>1090</v>
      </c>
      <c r="F212" s="67">
        <v>0</v>
      </c>
      <c r="G212" s="56">
        <v>1356</v>
      </c>
      <c r="H212" s="67">
        <v>0</v>
      </c>
      <c r="I212" s="56">
        <f>1356-176</f>
        <v>1180</v>
      </c>
      <c r="J212" s="67">
        <v>0</v>
      </c>
      <c r="K212" s="56">
        <v>982</v>
      </c>
      <c r="L212" s="56">
        <f>SUM(J212:K212)</f>
        <v>982</v>
      </c>
    </row>
    <row r="213" spans="1:12" ht="12.75">
      <c r="A213" s="52"/>
      <c r="B213" s="57" t="s">
        <v>125</v>
      </c>
      <c r="C213" s="54" t="s">
        <v>23</v>
      </c>
      <c r="D213" s="51">
        <v>0</v>
      </c>
      <c r="E213" s="49">
        <v>21</v>
      </c>
      <c r="F213" s="51">
        <v>0</v>
      </c>
      <c r="G213" s="56">
        <v>22</v>
      </c>
      <c r="H213" s="51">
        <v>0</v>
      </c>
      <c r="I213" s="56">
        <v>22</v>
      </c>
      <c r="J213" s="51">
        <v>0</v>
      </c>
      <c r="K213" s="56">
        <v>24</v>
      </c>
      <c r="L213" s="49">
        <f>SUM(J213:K213)</f>
        <v>24</v>
      </c>
    </row>
    <row r="214" spans="1:12" ht="12.75">
      <c r="A214" s="52" t="s">
        <v>15</v>
      </c>
      <c r="B214" s="72">
        <v>46</v>
      </c>
      <c r="C214" s="54" t="s">
        <v>35</v>
      </c>
      <c r="D214" s="78">
        <f aca="true" t="shared" si="34" ref="D214:L214">SUM(D212:D213)</f>
        <v>0</v>
      </c>
      <c r="E214" s="55">
        <f t="shared" si="34"/>
        <v>1111</v>
      </c>
      <c r="F214" s="78">
        <f>SUM(F212:F213)</f>
        <v>0</v>
      </c>
      <c r="G214" s="55">
        <f>SUM(G212:G213)</f>
        <v>1378</v>
      </c>
      <c r="H214" s="78">
        <f t="shared" si="34"/>
        <v>0</v>
      </c>
      <c r="I214" s="55">
        <f t="shared" si="34"/>
        <v>1202</v>
      </c>
      <c r="J214" s="78">
        <f t="shared" si="34"/>
        <v>0</v>
      </c>
      <c r="K214" s="55">
        <f t="shared" si="34"/>
        <v>1006</v>
      </c>
      <c r="L214" s="55">
        <f t="shared" si="34"/>
        <v>1006</v>
      </c>
    </row>
    <row r="215" spans="2:12" ht="12.75">
      <c r="B215" s="48"/>
      <c r="C215" s="46"/>
      <c r="D215" s="49"/>
      <c r="E215" s="56"/>
      <c r="F215" s="50"/>
      <c r="G215" s="49"/>
      <c r="H215" s="141"/>
      <c r="I215" s="141"/>
      <c r="J215" s="50"/>
      <c r="K215" s="49"/>
      <c r="L215" s="49"/>
    </row>
    <row r="216" spans="2:12" ht="12.75">
      <c r="B216" s="7">
        <v>47</v>
      </c>
      <c r="C216" s="46" t="s">
        <v>39</v>
      </c>
      <c r="D216" s="49"/>
      <c r="E216" s="49"/>
      <c r="F216" s="50"/>
      <c r="G216" s="49"/>
      <c r="H216" s="141"/>
      <c r="I216" s="141"/>
      <c r="J216" s="50"/>
      <c r="K216" s="49"/>
      <c r="L216" s="49"/>
    </row>
    <row r="217" spans="1:12" ht="12.75">
      <c r="A217" s="52"/>
      <c r="B217" s="57" t="s">
        <v>126</v>
      </c>
      <c r="C217" s="54" t="s">
        <v>21</v>
      </c>
      <c r="D217" s="67">
        <v>0</v>
      </c>
      <c r="E217" s="56">
        <v>1599</v>
      </c>
      <c r="F217" s="67">
        <v>0</v>
      </c>
      <c r="G217" s="56">
        <v>2113</v>
      </c>
      <c r="H217" s="67">
        <v>0</v>
      </c>
      <c r="I217" s="56">
        <v>2113</v>
      </c>
      <c r="J217" s="67">
        <v>0</v>
      </c>
      <c r="K217" s="56">
        <v>2565</v>
      </c>
      <c r="L217" s="56">
        <f>SUM(J217:K217)</f>
        <v>2565</v>
      </c>
    </row>
    <row r="218" spans="1:12" ht="12.75">
      <c r="A218" s="52"/>
      <c r="B218" s="57" t="s">
        <v>127</v>
      </c>
      <c r="C218" s="54" t="s">
        <v>23</v>
      </c>
      <c r="D218" s="64">
        <v>0</v>
      </c>
      <c r="E218" s="63">
        <v>14</v>
      </c>
      <c r="F218" s="64">
        <v>0</v>
      </c>
      <c r="G218" s="63">
        <v>14</v>
      </c>
      <c r="H218" s="64">
        <v>0</v>
      </c>
      <c r="I218" s="63">
        <v>14</v>
      </c>
      <c r="J218" s="64">
        <v>0</v>
      </c>
      <c r="K218" s="63">
        <v>14</v>
      </c>
      <c r="L218" s="63">
        <f>SUM(J218:K218)</f>
        <v>14</v>
      </c>
    </row>
    <row r="219" spans="1:12" ht="12.75">
      <c r="A219" s="52" t="s">
        <v>15</v>
      </c>
      <c r="B219" s="72">
        <v>47</v>
      </c>
      <c r="C219" s="54" t="s">
        <v>39</v>
      </c>
      <c r="D219" s="64">
        <f aca="true" t="shared" si="35" ref="D219:L219">SUM(D217:D218)</f>
        <v>0</v>
      </c>
      <c r="E219" s="75">
        <f t="shared" si="35"/>
        <v>1613</v>
      </c>
      <c r="F219" s="64">
        <f>SUM(F217:F218)</f>
        <v>0</v>
      </c>
      <c r="G219" s="75">
        <f>SUM(G217:G218)</f>
        <v>2127</v>
      </c>
      <c r="H219" s="64">
        <f t="shared" si="35"/>
        <v>0</v>
      </c>
      <c r="I219" s="75">
        <f t="shared" si="35"/>
        <v>2127</v>
      </c>
      <c r="J219" s="64">
        <f t="shared" si="35"/>
        <v>0</v>
      </c>
      <c r="K219" s="75">
        <f t="shared" si="35"/>
        <v>2579</v>
      </c>
      <c r="L219" s="75">
        <f t="shared" si="35"/>
        <v>2579</v>
      </c>
    </row>
    <row r="220" spans="1:12" ht="25.5">
      <c r="A220" s="6" t="s">
        <v>15</v>
      </c>
      <c r="B220" s="7">
        <v>69</v>
      </c>
      <c r="C220" s="46" t="s">
        <v>122</v>
      </c>
      <c r="D220" s="78">
        <f>D219+D214+D209+D205</f>
        <v>0</v>
      </c>
      <c r="E220" s="55">
        <f aca="true" t="shared" si="36" ref="E220:L220">E219+E214+E209+E205</f>
        <v>2731</v>
      </c>
      <c r="F220" s="78">
        <f t="shared" si="36"/>
        <v>0</v>
      </c>
      <c r="G220" s="55">
        <f t="shared" si="36"/>
        <v>3512</v>
      </c>
      <c r="H220" s="78">
        <f t="shared" si="36"/>
        <v>0</v>
      </c>
      <c r="I220" s="55">
        <f t="shared" si="36"/>
        <v>3336</v>
      </c>
      <c r="J220" s="55">
        <f t="shared" si="36"/>
        <v>2000</v>
      </c>
      <c r="K220" s="55">
        <f t="shared" si="36"/>
        <v>3593</v>
      </c>
      <c r="L220" s="55">
        <f t="shared" si="36"/>
        <v>5593</v>
      </c>
    </row>
    <row r="221" spans="1:12" ht="12.75">
      <c r="A221" s="6" t="s">
        <v>15</v>
      </c>
      <c r="B221" s="83">
        <v>0.104</v>
      </c>
      <c r="C221" s="40" t="s">
        <v>121</v>
      </c>
      <c r="D221" s="78">
        <f aca="true" t="shared" si="37" ref="D221:L221">D220</f>
        <v>0</v>
      </c>
      <c r="E221" s="55">
        <f t="shared" si="37"/>
        <v>2731</v>
      </c>
      <c r="F221" s="78">
        <f>F220</f>
        <v>0</v>
      </c>
      <c r="G221" s="55">
        <f>G220</f>
        <v>3512</v>
      </c>
      <c r="H221" s="78">
        <f t="shared" si="37"/>
        <v>0</v>
      </c>
      <c r="I221" s="55">
        <f t="shared" si="37"/>
        <v>3336</v>
      </c>
      <c r="J221" s="55">
        <f t="shared" si="37"/>
        <v>2000</v>
      </c>
      <c r="K221" s="55">
        <f t="shared" si="37"/>
        <v>3593</v>
      </c>
      <c r="L221" s="55">
        <f t="shared" si="37"/>
        <v>5593</v>
      </c>
    </row>
    <row r="222" spans="2:12" ht="12.75">
      <c r="B222" s="42"/>
      <c r="C222" s="40"/>
      <c r="D222" s="56"/>
      <c r="E222" s="56"/>
      <c r="F222" s="56"/>
      <c r="G222" s="56"/>
      <c r="H222" s="143"/>
      <c r="I222" s="143"/>
      <c r="J222" s="56"/>
      <c r="K222" s="56"/>
      <c r="L222" s="56"/>
    </row>
    <row r="223" spans="2:12" ht="13.5" customHeight="1">
      <c r="B223" s="83">
        <v>0.105</v>
      </c>
      <c r="C223" s="40" t="s">
        <v>143</v>
      </c>
      <c r="D223" s="49"/>
      <c r="E223" s="49"/>
      <c r="F223" s="49"/>
      <c r="G223" s="49"/>
      <c r="H223" s="141"/>
      <c r="I223" s="141"/>
      <c r="J223" s="49"/>
      <c r="K223" s="49"/>
      <c r="L223" s="49"/>
    </row>
    <row r="224" spans="2:12" ht="13.5" customHeight="1">
      <c r="B224" s="7">
        <v>70</v>
      </c>
      <c r="C224" s="46" t="s">
        <v>128</v>
      </c>
      <c r="D224" s="49"/>
      <c r="E224" s="49"/>
      <c r="F224" s="49"/>
      <c r="G224" s="49"/>
      <c r="H224" s="141"/>
      <c r="I224" s="141"/>
      <c r="J224" s="49"/>
      <c r="K224" s="49"/>
      <c r="L224" s="49"/>
    </row>
    <row r="225" spans="2:12" ht="13.5" customHeight="1">
      <c r="B225" s="7">
        <v>44</v>
      </c>
      <c r="C225" s="46" t="s">
        <v>19</v>
      </c>
      <c r="D225" s="49"/>
      <c r="E225" s="49"/>
      <c r="F225" s="49"/>
      <c r="G225" s="49"/>
      <c r="H225" s="141"/>
      <c r="I225" s="141"/>
      <c r="J225" s="49"/>
      <c r="K225" s="49"/>
      <c r="L225" s="49"/>
    </row>
    <row r="226" spans="1:12" ht="13.5" customHeight="1">
      <c r="A226" s="52"/>
      <c r="B226" s="57" t="s">
        <v>129</v>
      </c>
      <c r="C226" s="54" t="s">
        <v>21</v>
      </c>
      <c r="D226" s="67">
        <v>0</v>
      </c>
      <c r="E226" s="56">
        <v>1579</v>
      </c>
      <c r="F226" s="67">
        <v>0</v>
      </c>
      <c r="G226" s="56">
        <v>1255</v>
      </c>
      <c r="H226" s="67">
        <v>0</v>
      </c>
      <c r="I226" s="56">
        <v>1255</v>
      </c>
      <c r="J226" s="67">
        <v>0</v>
      </c>
      <c r="K226" s="56">
        <v>1409</v>
      </c>
      <c r="L226" s="56">
        <f aca="true" t="shared" si="38" ref="L226:L231">SUM(J226:K226)</f>
        <v>1409</v>
      </c>
    </row>
    <row r="227" spans="1:12" ht="13.5" customHeight="1">
      <c r="A227" s="52"/>
      <c r="B227" s="57" t="s">
        <v>130</v>
      </c>
      <c r="C227" s="54" t="s">
        <v>23</v>
      </c>
      <c r="D227" s="67">
        <v>0</v>
      </c>
      <c r="E227" s="56">
        <v>18</v>
      </c>
      <c r="F227" s="67">
        <v>0</v>
      </c>
      <c r="G227" s="56">
        <v>18</v>
      </c>
      <c r="H227" s="67">
        <v>0</v>
      </c>
      <c r="I227" s="56">
        <v>18</v>
      </c>
      <c r="J227" s="67">
        <v>0</v>
      </c>
      <c r="K227" s="56">
        <v>20</v>
      </c>
      <c r="L227" s="56">
        <f t="shared" si="38"/>
        <v>20</v>
      </c>
    </row>
    <row r="228" spans="1:12" ht="13.5" customHeight="1">
      <c r="A228" s="61"/>
      <c r="B228" s="151" t="s">
        <v>131</v>
      </c>
      <c r="C228" s="62" t="s">
        <v>104</v>
      </c>
      <c r="D228" s="64">
        <v>0</v>
      </c>
      <c r="E228" s="64">
        <v>0</v>
      </c>
      <c r="F228" s="75">
        <v>1</v>
      </c>
      <c r="G228" s="64">
        <v>0</v>
      </c>
      <c r="H228" s="75">
        <v>1</v>
      </c>
      <c r="I228" s="64">
        <v>0</v>
      </c>
      <c r="J228" s="64">
        <v>0</v>
      </c>
      <c r="K228" s="64">
        <v>0</v>
      </c>
      <c r="L228" s="64">
        <f t="shared" si="38"/>
        <v>0</v>
      </c>
    </row>
    <row r="229" spans="1:12" ht="13.5" customHeight="1">
      <c r="A229" s="52"/>
      <c r="B229" s="57" t="s">
        <v>132</v>
      </c>
      <c r="C229" s="54" t="s">
        <v>133</v>
      </c>
      <c r="D229" s="67">
        <v>0</v>
      </c>
      <c r="E229" s="56">
        <v>43</v>
      </c>
      <c r="F229" s="67">
        <v>0</v>
      </c>
      <c r="G229" s="56">
        <v>41</v>
      </c>
      <c r="H229" s="67">
        <v>0</v>
      </c>
      <c r="I229" s="56">
        <v>41</v>
      </c>
      <c r="J229" s="67">
        <v>0</v>
      </c>
      <c r="K229" s="56">
        <v>1</v>
      </c>
      <c r="L229" s="56">
        <f t="shared" si="38"/>
        <v>1</v>
      </c>
    </row>
    <row r="230" spans="1:12" ht="13.5" customHeight="1">
      <c r="A230" s="52"/>
      <c r="B230" s="57" t="s">
        <v>134</v>
      </c>
      <c r="C230" s="54" t="s">
        <v>135</v>
      </c>
      <c r="D230" s="67">
        <v>0</v>
      </c>
      <c r="E230" s="67">
        <v>0</v>
      </c>
      <c r="F230" s="67">
        <v>0</v>
      </c>
      <c r="G230" s="56">
        <v>41</v>
      </c>
      <c r="H230" s="67">
        <v>0</v>
      </c>
      <c r="I230" s="56">
        <v>41</v>
      </c>
      <c r="J230" s="67">
        <v>0</v>
      </c>
      <c r="K230" s="56">
        <v>1</v>
      </c>
      <c r="L230" s="56">
        <f t="shared" si="38"/>
        <v>1</v>
      </c>
    </row>
    <row r="231" spans="2:12" ht="13.5" customHeight="1">
      <c r="B231" s="48" t="s">
        <v>299</v>
      </c>
      <c r="C231" s="54" t="s">
        <v>293</v>
      </c>
      <c r="D231" s="67">
        <v>0</v>
      </c>
      <c r="E231" s="51">
        <v>0</v>
      </c>
      <c r="F231" s="58">
        <v>5000</v>
      </c>
      <c r="G231" s="67">
        <v>0</v>
      </c>
      <c r="H231" s="58">
        <v>15000</v>
      </c>
      <c r="I231" s="67">
        <v>0</v>
      </c>
      <c r="J231" s="58">
        <v>10000</v>
      </c>
      <c r="K231" s="67">
        <v>0</v>
      </c>
      <c r="L231" s="58">
        <f t="shared" si="38"/>
        <v>10000</v>
      </c>
    </row>
    <row r="232" spans="1:12" ht="13.5" customHeight="1">
      <c r="A232" s="52" t="s">
        <v>15</v>
      </c>
      <c r="B232" s="72">
        <v>44</v>
      </c>
      <c r="C232" s="54" t="s">
        <v>19</v>
      </c>
      <c r="D232" s="78">
        <f>SUM(D226:D230)</f>
        <v>0</v>
      </c>
      <c r="E232" s="55">
        <f aca="true" t="shared" si="39" ref="E232:L232">SUM(E226:E231)</f>
        <v>1640</v>
      </c>
      <c r="F232" s="55">
        <f t="shared" si="39"/>
        <v>5001</v>
      </c>
      <c r="G232" s="55">
        <f t="shared" si="39"/>
        <v>1355</v>
      </c>
      <c r="H232" s="55">
        <f t="shared" si="39"/>
        <v>15001</v>
      </c>
      <c r="I232" s="55">
        <f t="shared" si="39"/>
        <v>1355</v>
      </c>
      <c r="J232" s="55">
        <f t="shared" si="39"/>
        <v>10000</v>
      </c>
      <c r="K232" s="55">
        <f t="shared" si="39"/>
        <v>1431</v>
      </c>
      <c r="L232" s="55">
        <f t="shared" si="39"/>
        <v>11431</v>
      </c>
    </row>
    <row r="233" spans="3:12" ht="9.75" customHeight="1">
      <c r="C233" s="46"/>
      <c r="D233" s="49"/>
      <c r="E233" s="49"/>
      <c r="F233" s="49"/>
      <c r="G233" s="49"/>
      <c r="H233" s="141"/>
      <c r="I233" s="141"/>
      <c r="J233" s="49"/>
      <c r="K233" s="49"/>
      <c r="L233" s="49"/>
    </row>
    <row r="234" spans="2:12" ht="13.5" customHeight="1">
      <c r="B234" s="7">
        <v>45</v>
      </c>
      <c r="C234" s="46" t="s">
        <v>30</v>
      </c>
      <c r="D234" s="49"/>
      <c r="E234" s="49"/>
      <c r="F234" s="49"/>
      <c r="G234" s="49"/>
      <c r="H234" s="141"/>
      <c r="I234" s="141"/>
      <c r="J234" s="49"/>
      <c r="K234" s="49"/>
      <c r="L234" s="49"/>
    </row>
    <row r="235" spans="1:12" ht="13.5" customHeight="1">
      <c r="A235" s="52"/>
      <c r="B235" s="57" t="s">
        <v>136</v>
      </c>
      <c r="C235" s="54" t="s">
        <v>21</v>
      </c>
      <c r="D235" s="67">
        <v>0</v>
      </c>
      <c r="E235" s="56">
        <v>988</v>
      </c>
      <c r="F235" s="67">
        <v>0</v>
      </c>
      <c r="G235" s="49">
        <v>1078</v>
      </c>
      <c r="H235" s="67">
        <v>0</v>
      </c>
      <c r="I235" s="49">
        <f>1078-35</f>
        <v>1043</v>
      </c>
      <c r="J235" s="67">
        <v>0</v>
      </c>
      <c r="K235" s="49">
        <v>1120</v>
      </c>
      <c r="L235" s="49">
        <f>SUM(J235:K235)</f>
        <v>1120</v>
      </c>
    </row>
    <row r="236" spans="1:12" ht="13.5" customHeight="1">
      <c r="A236" s="52"/>
      <c r="B236" s="57" t="s">
        <v>137</v>
      </c>
      <c r="C236" s="54" t="s">
        <v>23</v>
      </c>
      <c r="D236" s="64">
        <v>0</v>
      </c>
      <c r="E236" s="63">
        <v>14</v>
      </c>
      <c r="F236" s="64">
        <v>0</v>
      </c>
      <c r="G236" s="63">
        <v>14</v>
      </c>
      <c r="H236" s="64">
        <v>0</v>
      </c>
      <c r="I236" s="63">
        <v>14</v>
      </c>
      <c r="J236" s="64">
        <v>0</v>
      </c>
      <c r="K236" s="63">
        <v>15</v>
      </c>
      <c r="L236" s="63">
        <f>SUM(J236:K236)</f>
        <v>15</v>
      </c>
    </row>
    <row r="237" spans="1:12" ht="13.5" customHeight="1">
      <c r="A237" s="52" t="s">
        <v>15</v>
      </c>
      <c r="B237" s="72">
        <v>45</v>
      </c>
      <c r="C237" s="54" t="s">
        <v>30</v>
      </c>
      <c r="D237" s="64">
        <f aca="true" t="shared" si="40" ref="D237:L237">SUM(D235:D236)</f>
        <v>0</v>
      </c>
      <c r="E237" s="75">
        <f t="shared" si="40"/>
        <v>1002</v>
      </c>
      <c r="F237" s="64">
        <f>SUM(F235:F236)</f>
        <v>0</v>
      </c>
      <c r="G237" s="75">
        <f>SUM(G235:G236)</f>
        <v>1092</v>
      </c>
      <c r="H237" s="64">
        <f t="shared" si="40"/>
        <v>0</v>
      </c>
      <c r="I237" s="75">
        <f t="shared" si="40"/>
        <v>1057</v>
      </c>
      <c r="J237" s="64">
        <f t="shared" si="40"/>
        <v>0</v>
      </c>
      <c r="K237" s="75">
        <f t="shared" si="40"/>
        <v>1135</v>
      </c>
      <c r="L237" s="75">
        <f t="shared" si="40"/>
        <v>1135</v>
      </c>
    </row>
    <row r="238" spans="1:12" ht="9.75" customHeight="1">
      <c r="A238" s="52"/>
      <c r="B238" s="72"/>
      <c r="C238" s="54"/>
      <c r="D238" s="56"/>
      <c r="E238" s="56"/>
      <c r="F238" s="56"/>
      <c r="G238" s="56"/>
      <c r="H238" s="143"/>
      <c r="I238" s="143"/>
      <c r="J238" s="56"/>
      <c r="K238" s="56"/>
      <c r="L238" s="56"/>
    </row>
    <row r="239" spans="1:12" ht="13.5" customHeight="1">
      <c r="A239" s="52"/>
      <c r="B239" s="72">
        <v>46</v>
      </c>
      <c r="C239" s="54" t="s">
        <v>35</v>
      </c>
      <c r="D239" s="56"/>
      <c r="E239" s="56"/>
      <c r="F239" s="56"/>
      <c r="G239" s="56"/>
      <c r="H239" s="143"/>
      <c r="I239" s="143"/>
      <c r="J239" s="56"/>
      <c r="K239" s="56"/>
      <c r="L239" s="56"/>
    </row>
    <row r="240" spans="1:12" ht="13.5" customHeight="1">
      <c r="A240" s="52"/>
      <c r="B240" s="57" t="s">
        <v>138</v>
      </c>
      <c r="C240" s="54" t="s">
        <v>21</v>
      </c>
      <c r="D240" s="67">
        <v>0</v>
      </c>
      <c r="E240" s="56">
        <v>1363</v>
      </c>
      <c r="F240" s="67">
        <v>0</v>
      </c>
      <c r="G240" s="56">
        <v>1492</v>
      </c>
      <c r="H240" s="67">
        <v>0</v>
      </c>
      <c r="I240" s="56">
        <v>1529</v>
      </c>
      <c r="J240" s="67">
        <v>0</v>
      </c>
      <c r="K240" s="56">
        <v>1689</v>
      </c>
      <c r="L240" s="56">
        <f>SUM(J240:K240)</f>
        <v>1689</v>
      </c>
    </row>
    <row r="241" spans="2:12" ht="13.5" customHeight="1">
      <c r="B241" s="48" t="s">
        <v>139</v>
      </c>
      <c r="C241" s="46" t="s">
        <v>23</v>
      </c>
      <c r="D241" s="67">
        <v>0</v>
      </c>
      <c r="E241" s="56">
        <v>4</v>
      </c>
      <c r="F241" s="67">
        <v>0</v>
      </c>
      <c r="G241" s="49">
        <v>4</v>
      </c>
      <c r="H241" s="67">
        <v>0</v>
      </c>
      <c r="I241" s="49">
        <v>4</v>
      </c>
      <c r="J241" s="67">
        <v>0</v>
      </c>
      <c r="K241" s="49">
        <v>4</v>
      </c>
      <c r="L241" s="49">
        <f>SUM(J241:K241)</f>
        <v>4</v>
      </c>
    </row>
    <row r="242" spans="1:12" ht="13.5" customHeight="1">
      <c r="A242" s="52" t="s">
        <v>15</v>
      </c>
      <c r="B242" s="72">
        <v>46</v>
      </c>
      <c r="C242" s="54" t="s">
        <v>35</v>
      </c>
      <c r="D242" s="78">
        <f aca="true" t="shared" si="41" ref="D242:L242">SUM(D240:D241)</f>
        <v>0</v>
      </c>
      <c r="E242" s="55">
        <f t="shared" si="41"/>
        <v>1367</v>
      </c>
      <c r="F242" s="78">
        <f>SUM(F240:F241)</f>
        <v>0</v>
      </c>
      <c r="G242" s="55">
        <f>SUM(G240:G241)</f>
        <v>1496</v>
      </c>
      <c r="H242" s="78">
        <f t="shared" si="41"/>
        <v>0</v>
      </c>
      <c r="I242" s="55">
        <f t="shared" si="41"/>
        <v>1533</v>
      </c>
      <c r="J242" s="78">
        <f t="shared" si="41"/>
        <v>0</v>
      </c>
      <c r="K242" s="55">
        <f t="shared" si="41"/>
        <v>1693</v>
      </c>
      <c r="L242" s="55">
        <f t="shared" si="41"/>
        <v>1693</v>
      </c>
    </row>
    <row r="243" spans="1:12" ht="9.75" customHeight="1">
      <c r="A243" s="52"/>
      <c r="B243" s="72"/>
      <c r="C243" s="54"/>
      <c r="D243" s="49"/>
      <c r="E243" s="49"/>
      <c r="F243" s="49"/>
      <c r="G243" s="49"/>
      <c r="H243" s="141"/>
      <c r="I243" s="141"/>
      <c r="J243" s="49"/>
      <c r="K243" s="49"/>
      <c r="L243" s="49"/>
    </row>
    <row r="244" spans="1:12" ht="13.5" customHeight="1">
      <c r="A244" s="52"/>
      <c r="B244" s="72">
        <v>48</v>
      </c>
      <c r="C244" s="54" t="s">
        <v>44</v>
      </c>
      <c r="D244" s="49"/>
      <c r="E244" s="49"/>
      <c r="F244" s="49"/>
      <c r="G244" s="49"/>
      <c r="H244" s="141"/>
      <c r="I244" s="141"/>
      <c r="J244" s="49"/>
      <c r="K244" s="49"/>
      <c r="L244" s="49"/>
    </row>
    <row r="245" spans="2:12" ht="13.5" customHeight="1">
      <c r="B245" s="48" t="s">
        <v>140</v>
      </c>
      <c r="C245" s="46" t="s">
        <v>21</v>
      </c>
      <c r="D245" s="67">
        <v>0</v>
      </c>
      <c r="E245" s="56">
        <v>1413</v>
      </c>
      <c r="F245" s="67">
        <v>0</v>
      </c>
      <c r="G245" s="49">
        <v>1594</v>
      </c>
      <c r="H245" s="67">
        <v>0</v>
      </c>
      <c r="I245" s="49">
        <v>2118</v>
      </c>
      <c r="J245" s="67">
        <v>0</v>
      </c>
      <c r="K245" s="49">
        <v>944</v>
      </c>
      <c r="L245" s="49">
        <f>SUM(J245:K245)</f>
        <v>944</v>
      </c>
    </row>
    <row r="246" spans="2:12" ht="13.5" customHeight="1">
      <c r="B246" s="48" t="s">
        <v>141</v>
      </c>
      <c r="C246" s="46" t="s">
        <v>23</v>
      </c>
      <c r="D246" s="67">
        <v>0</v>
      </c>
      <c r="E246" s="56">
        <v>7</v>
      </c>
      <c r="F246" s="67">
        <v>0</v>
      </c>
      <c r="G246" s="49">
        <v>7</v>
      </c>
      <c r="H246" s="67">
        <v>0</v>
      </c>
      <c r="I246" s="49">
        <v>7</v>
      </c>
      <c r="J246" s="67">
        <v>0</v>
      </c>
      <c r="K246" s="49">
        <v>8</v>
      </c>
      <c r="L246" s="49">
        <f>SUM(J246:K246)</f>
        <v>8</v>
      </c>
    </row>
    <row r="247" spans="1:12" ht="13.5" customHeight="1">
      <c r="A247" s="52" t="s">
        <v>15</v>
      </c>
      <c r="B247" s="72">
        <v>48</v>
      </c>
      <c r="C247" s="54" t="s">
        <v>44</v>
      </c>
      <c r="D247" s="78">
        <f aca="true" t="shared" si="42" ref="D247:L247">SUM(D245:D246)</f>
        <v>0</v>
      </c>
      <c r="E247" s="55">
        <f t="shared" si="42"/>
        <v>1420</v>
      </c>
      <c r="F247" s="78">
        <f>SUM(F245:F246)</f>
        <v>0</v>
      </c>
      <c r="G247" s="55">
        <f>SUM(G245:G246)</f>
        <v>1601</v>
      </c>
      <c r="H247" s="78">
        <f t="shared" si="42"/>
        <v>0</v>
      </c>
      <c r="I247" s="55">
        <f t="shared" si="42"/>
        <v>2125</v>
      </c>
      <c r="J247" s="78">
        <f t="shared" si="42"/>
        <v>0</v>
      </c>
      <c r="K247" s="55">
        <f>SUM(K245:K246)</f>
        <v>952</v>
      </c>
      <c r="L247" s="55">
        <f t="shared" si="42"/>
        <v>952</v>
      </c>
    </row>
    <row r="248" spans="1:12" ht="13.5" customHeight="1">
      <c r="A248" s="52" t="s">
        <v>15</v>
      </c>
      <c r="B248" s="72">
        <v>70</v>
      </c>
      <c r="C248" s="54" t="s">
        <v>142</v>
      </c>
      <c r="D248" s="78">
        <f aca="true" t="shared" si="43" ref="D248:L248">D247+D242+D237+D232</f>
        <v>0</v>
      </c>
      <c r="E248" s="55">
        <f t="shared" si="43"/>
        <v>5429</v>
      </c>
      <c r="F248" s="55">
        <f>F247+F242+F237+F232</f>
        <v>5001</v>
      </c>
      <c r="G248" s="55">
        <f>G247+G242+G237+G232</f>
        <v>5544</v>
      </c>
      <c r="H248" s="55">
        <f t="shared" si="43"/>
        <v>15001</v>
      </c>
      <c r="I248" s="55">
        <f t="shared" si="43"/>
        <v>6070</v>
      </c>
      <c r="J248" s="55">
        <f t="shared" si="43"/>
        <v>10000</v>
      </c>
      <c r="K248" s="55">
        <f t="shared" si="43"/>
        <v>5211</v>
      </c>
      <c r="L248" s="55">
        <f t="shared" si="43"/>
        <v>15211</v>
      </c>
    </row>
    <row r="249" spans="1:12" ht="13.5" customHeight="1">
      <c r="A249" s="52" t="s">
        <v>15</v>
      </c>
      <c r="B249" s="83">
        <v>0.105</v>
      </c>
      <c r="C249" s="71" t="s">
        <v>143</v>
      </c>
      <c r="D249" s="78">
        <f aca="true" t="shared" si="44" ref="D249:L249">D248</f>
        <v>0</v>
      </c>
      <c r="E249" s="55">
        <f t="shared" si="44"/>
        <v>5429</v>
      </c>
      <c r="F249" s="55">
        <f>F248</f>
        <v>5001</v>
      </c>
      <c r="G249" s="55">
        <f>G248</f>
        <v>5544</v>
      </c>
      <c r="H249" s="55">
        <f t="shared" si="44"/>
        <v>15001</v>
      </c>
      <c r="I249" s="55">
        <f t="shared" si="44"/>
        <v>6070</v>
      </c>
      <c r="J249" s="55">
        <f t="shared" si="44"/>
        <v>10000</v>
      </c>
      <c r="K249" s="55">
        <f t="shared" si="44"/>
        <v>5211</v>
      </c>
      <c r="L249" s="55">
        <f t="shared" si="44"/>
        <v>15211</v>
      </c>
    </row>
    <row r="250" spans="1:12" ht="9.75" customHeight="1">
      <c r="A250" s="52"/>
      <c r="B250" s="84"/>
      <c r="C250" s="71"/>
      <c r="D250" s="56"/>
      <c r="E250" s="56"/>
      <c r="F250" s="56"/>
      <c r="G250" s="56"/>
      <c r="H250" s="143"/>
      <c r="I250" s="143"/>
      <c r="J250" s="56"/>
      <c r="K250" s="56"/>
      <c r="L250" s="56"/>
    </row>
    <row r="251" spans="1:12" ht="12.75" customHeight="1">
      <c r="A251" s="52"/>
      <c r="B251" s="83">
        <v>0.106</v>
      </c>
      <c r="C251" s="71" t="s">
        <v>144</v>
      </c>
      <c r="D251" s="49"/>
      <c r="E251" s="49"/>
      <c r="F251" s="49"/>
      <c r="G251" s="49"/>
      <c r="H251" s="141"/>
      <c r="I251" s="141"/>
      <c r="J251" s="49"/>
      <c r="K251" s="49"/>
      <c r="L251" s="49"/>
    </row>
    <row r="252" spans="2:12" ht="12.75" customHeight="1">
      <c r="B252" s="7">
        <v>71</v>
      </c>
      <c r="C252" s="46" t="s">
        <v>145</v>
      </c>
      <c r="D252" s="49"/>
      <c r="E252" s="49"/>
      <c r="F252" s="49"/>
      <c r="G252" s="49"/>
      <c r="H252" s="141"/>
      <c r="I252" s="141"/>
      <c r="J252" s="49"/>
      <c r="K252" s="49"/>
      <c r="L252" s="49"/>
    </row>
    <row r="253" spans="2:12" ht="12.75" customHeight="1">
      <c r="B253" s="7">
        <v>61</v>
      </c>
      <c r="C253" s="46" t="s">
        <v>146</v>
      </c>
      <c r="D253" s="49"/>
      <c r="E253" s="49"/>
      <c r="F253" s="49"/>
      <c r="G253" s="49"/>
      <c r="H253" s="141"/>
      <c r="I253" s="141"/>
      <c r="J253" s="49"/>
      <c r="K253" s="49"/>
      <c r="L253" s="49"/>
    </row>
    <row r="254" spans="2:12" ht="25.5" customHeight="1">
      <c r="B254" s="48" t="s">
        <v>276</v>
      </c>
      <c r="C254" s="46" t="s">
        <v>280</v>
      </c>
      <c r="D254" s="50">
        <v>2016</v>
      </c>
      <c r="E254" s="51">
        <v>0</v>
      </c>
      <c r="F254" s="51">
        <v>0</v>
      </c>
      <c r="G254" s="51">
        <v>0</v>
      </c>
      <c r="H254" s="50">
        <v>1000</v>
      </c>
      <c r="I254" s="51">
        <v>0</v>
      </c>
      <c r="J254" s="50">
        <v>1295</v>
      </c>
      <c r="K254" s="51">
        <v>0</v>
      </c>
      <c r="L254" s="50">
        <f>SUM(J254:K254)</f>
        <v>1295</v>
      </c>
    </row>
    <row r="255" spans="2:12" ht="12.75">
      <c r="B255" s="48" t="s">
        <v>298</v>
      </c>
      <c r="C255" s="46" t="s">
        <v>294</v>
      </c>
      <c r="D255" s="51">
        <v>0</v>
      </c>
      <c r="E255" s="51">
        <v>0</v>
      </c>
      <c r="F255" s="50">
        <v>20000</v>
      </c>
      <c r="G255" s="51">
        <v>0</v>
      </c>
      <c r="H255" s="50">
        <v>25000</v>
      </c>
      <c r="I255" s="51">
        <v>0</v>
      </c>
      <c r="J255" s="50">
        <v>10000</v>
      </c>
      <c r="K255" s="51">
        <v>0</v>
      </c>
      <c r="L255" s="50">
        <f>SUM(J255:K255)</f>
        <v>10000</v>
      </c>
    </row>
    <row r="256" spans="1:12" ht="12.75" customHeight="1">
      <c r="A256" s="6" t="s">
        <v>15</v>
      </c>
      <c r="B256" s="7">
        <v>61</v>
      </c>
      <c r="C256" s="46" t="s">
        <v>146</v>
      </c>
      <c r="D256" s="55">
        <f>SUM(D254:D255)</f>
        <v>2016</v>
      </c>
      <c r="E256" s="78">
        <f aca="true" t="shared" si="45" ref="E256:L256">SUM(E254:E255)</f>
        <v>0</v>
      </c>
      <c r="F256" s="55">
        <f t="shared" si="45"/>
        <v>20000</v>
      </c>
      <c r="G256" s="78">
        <f t="shared" si="45"/>
        <v>0</v>
      </c>
      <c r="H256" s="55">
        <f t="shared" si="45"/>
        <v>26000</v>
      </c>
      <c r="I256" s="78">
        <f t="shared" si="45"/>
        <v>0</v>
      </c>
      <c r="J256" s="55">
        <f t="shared" si="45"/>
        <v>11295</v>
      </c>
      <c r="K256" s="78">
        <f t="shared" si="45"/>
        <v>0</v>
      </c>
      <c r="L256" s="55">
        <f t="shared" si="45"/>
        <v>11295</v>
      </c>
    </row>
    <row r="257" spans="1:12" ht="12.75" customHeight="1">
      <c r="A257" s="52" t="s">
        <v>15</v>
      </c>
      <c r="B257" s="72">
        <v>71</v>
      </c>
      <c r="C257" s="54" t="s">
        <v>145</v>
      </c>
      <c r="D257" s="55">
        <f aca="true" t="shared" si="46" ref="D257:L257">D256</f>
        <v>2016</v>
      </c>
      <c r="E257" s="78">
        <f t="shared" si="46"/>
        <v>0</v>
      </c>
      <c r="F257" s="55">
        <f>F256</f>
        <v>20000</v>
      </c>
      <c r="G257" s="78">
        <f>G256</f>
        <v>0</v>
      </c>
      <c r="H257" s="55">
        <f t="shared" si="46"/>
        <v>26000</v>
      </c>
      <c r="I257" s="78">
        <f t="shared" si="46"/>
        <v>0</v>
      </c>
      <c r="J257" s="55">
        <f t="shared" si="46"/>
        <v>11295</v>
      </c>
      <c r="K257" s="78">
        <f t="shared" si="46"/>
        <v>0</v>
      </c>
      <c r="L257" s="55">
        <f t="shared" si="46"/>
        <v>11295</v>
      </c>
    </row>
    <row r="258" spans="3:12" ht="9.75" customHeight="1">
      <c r="C258" s="46"/>
      <c r="D258" s="56"/>
      <c r="E258" s="56"/>
      <c r="F258" s="56"/>
      <c r="G258" s="56"/>
      <c r="H258" s="143"/>
      <c r="I258" s="143"/>
      <c r="J258" s="56"/>
      <c r="K258" s="56"/>
      <c r="L258" s="56"/>
    </row>
    <row r="259" spans="1:12" ht="12.75" customHeight="1">
      <c r="A259" s="52"/>
      <c r="B259" s="72">
        <v>72</v>
      </c>
      <c r="C259" s="54" t="s">
        <v>147</v>
      </c>
      <c r="D259" s="67"/>
      <c r="E259" s="56"/>
      <c r="F259" s="56"/>
      <c r="G259" s="56"/>
      <c r="H259" s="143"/>
      <c r="I259" s="143"/>
      <c r="J259" s="56"/>
      <c r="K259" s="56"/>
      <c r="L259" s="56"/>
    </row>
    <row r="260" spans="1:12" ht="25.5">
      <c r="A260" s="61"/>
      <c r="B260" s="151" t="s">
        <v>253</v>
      </c>
      <c r="C260" s="62" t="s">
        <v>256</v>
      </c>
      <c r="D260" s="75">
        <v>1063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f>SUM(J260:K260)</f>
        <v>0</v>
      </c>
    </row>
    <row r="261" spans="1:12" ht="38.25">
      <c r="A261" s="52"/>
      <c r="B261" s="57" t="s">
        <v>267</v>
      </c>
      <c r="C261" s="54" t="s">
        <v>268</v>
      </c>
      <c r="D261" s="58">
        <v>1312</v>
      </c>
      <c r="E261" s="67">
        <v>0</v>
      </c>
      <c r="F261" s="56">
        <v>5475</v>
      </c>
      <c r="G261" s="67">
        <v>0</v>
      </c>
      <c r="H261" s="58">
        <v>5475</v>
      </c>
      <c r="I261" s="67">
        <v>0</v>
      </c>
      <c r="J261" s="56">
        <v>2675</v>
      </c>
      <c r="K261" s="67">
        <v>0</v>
      </c>
      <c r="L261" s="56">
        <f>SUM(J261:K261)</f>
        <v>2675</v>
      </c>
    </row>
    <row r="262" spans="1:12" ht="38.25">
      <c r="A262" s="52"/>
      <c r="B262" s="57" t="s">
        <v>277</v>
      </c>
      <c r="C262" s="54" t="s">
        <v>278</v>
      </c>
      <c r="D262" s="58">
        <v>3199</v>
      </c>
      <c r="E262" s="67">
        <v>0</v>
      </c>
      <c r="F262" s="56">
        <v>3400</v>
      </c>
      <c r="G262" s="67">
        <v>0</v>
      </c>
      <c r="H262" s="58">
        <v>3400</v>
      </c>
      <c r="I262" s="67">
        <v>0</v>
      </c>
      <c r="J262" s="56">
        <v>2781</v>
      </c>
      <c r="K262" s="67">
        <v>0</v>
      </c>
      <c r="L262" s="56">
        <f>SUM(J262:K262)</f>
        <v>2781</v>
      </c>
    </row>
    <row r="263" spans="1:12" ht="12.75">
      <c r="A263" s="52"/>
      <c r="B263" s="57" t="s">
        <v>358</v>
      </c>
      <c r="C263" s="54" t="s">
        <v>359</v>
      </c>
      <c r="D263" s="67">
        <v>0</v>
      </c>
      <c r="E263" s="67">
        <v>0</v>
      </c>
      <c r="F263" s="67">
        <v>0</v>
      </c>
      <c r="G263" s="67">
        <v>0</v>
      </c>
      <c r="H263" s="67">
        <v>0</v>
      </c>
      <c r="I263" s="67">
        <v>0</v>
      </c>
      <c r="J263" s="56">
        <v>440</v>
      </c>
      <c r="K263" s="67">
        <v>0</v>
      </c>
      <c r="L263" s="56">
        <f>SUM(J263:K263)</f>
        <v>440</v>
      </c>
    </row>
    <row r="264" spans="1:12" ht="12.75" customHeight="1">
      <c r="A264" s="52" t="s">
        <v>15</v>
      </c>
      <c r="B264" s="79">
        <v>72</v>
      </c>
      <c r="C264" s="54" t="s">
        <v>147</v>
      </c>
      <c r="D264" s="77">
        <f aca="true" t="shared" si="47" ref="D264:L264">SUM(D260:D263)</f>
        <v>5574</v>
      </c>
      <c r="E264" s="78">
        <f t="shared" si="47"/>
        <v>0</v>
      </c>
      <c r="F264" s="77">
        <f t="shared" si="47"/>
        <v>8875</v>
      </c>
      <c r="G264" s="78">
        <f t="shared" si="47"/>
        <v>0</v>
      </c>
      <c r="H264" s="77">
        <f t="shared" si="47"/>
        <v>8875</v>
      </c>
      <c r="I264" s="78">
        <f t="shared" si="47"/>
        <v>0</v>
      </c>
      <c r="J264" s="77">
        <f t="shared" si="47"/>
        <v>5896</v>
      </c>
      <c r="K264" s="78">
        <f t="shared" si="47"/>
        <v>0</v>
      </c>
      <c r="L264" s="77">
        <f t="shared" si="47"/>
        <v>5896</v>
      </c>
    </row>
    <row r="265" spans="1:12" ht="12.75" customHeight="1">
      <c r="A265" s="52" t="s">
        <v>15</v>
      </c>
      <c r="B265" s="83">
        <v>0.106</v>
      </c>
      <c r="C265" s="71" t="s">
        <v>144</v>
      </c>
      <c r="D265" s="77">
        <f aca="true" t="shared" si="48" ref="D265:L265">D264+D257</f>
        <v>7590</v>
      </c>
      <c r="E265" s="78">
        <f t="shared" si="48"/>
        <v>0</v>
      </c>
      <c r="F265" s="77">
        <f t="shared" si="48"/>
        <v>28875</v>
      </c>
      <c r="G265" s="78">
        <f t="shared" si="48"/>
        <v>0</v>
      </c>
      <c r="H265" s="77">
        <f t="shared" si="48"/>
        <v>34875</v>
      </c>
      <c r="I265" s="78">
        <f t="shared" si="48"/>
        <v>0</v>
      </c>
      <c r="J265" s="77">
        <f t="shared" si="48"/>
        <v>17191</v>
      </c>
      <c r="K265" s="78">
        <f t="shared" si="48"/>
        <v>0</v>
      </c>
      <c r="L265" s="77">
        <f t="shared" si="48"/>
        <v>17191</v>
      </c>
    </row>
    <row r="266" spans="1:12" ht="12.75" customHeight="1">
      <c r="A266" s="52"/>
      <c r="B266" s="84"/>
      <c r="C266" s="71"/>
      <c r="D266" s="56"/>
      <c r="E266" s="56"/>
      <c r="F266" s="56"/>
      <c r="G266" s="56"/>
      <c r="H266" s="143"/>
      <c r="I266" s="144"/>
      <c r="J266" s="56"/>
      <c r="K266" s="56"/>
      <c r="L266" s="56"/>
    </row>
    <row r="267" spans="2:12" ht="12.75" customHeight="1">
      <c r="B267" s="83">
        <v>0.107</v>
      </c>
      <c r="C267" s="40" t="s">
        <v>148</v>
      </c>
      <c r="D267" s="49"/>
      <c r="E267" s="49"/>
      <c r="F267" s="49"/>
      <c r="G267" s="49"/>
      <c r="H267" s="141"/>
      <c r="I267" s="141"/>
      <c r="J267" s="49"/>
      <c r="K267" s="49"/>
      <c r="L267" s="49"/>
    </row>
    <row r="268" spans="2:12" ht="12.75" customHeight="1">
      <c r="B268" s="7">
        <v>73</v>
      </c>
      <c r="C268" s="46" t="s">
        <v>149</v>
      </c>
      <c r="D268" s="49"/>
      <c r="E268" s="49"/>
      <c r="F268" s="49"/>
      <c r="G268" s="49"/>
      <c r="H268" s="141"/>
      <c r="I268" s="141"/>
      <c r="J268" s="49"/>
      <c r="K268" s="49"/>
      <c r="L268" s="49"/>
    </row>
    <row r="269" spans="2:12" ht="12.75" customHeight="1">
      <c r="B269" s="7">
        <v>44</v>
      </c>
      <c r="C269" s="46" t="s">
        <v>19</v>
      </c>
      <c r="D269" s="49"/>
      <c r="E269" s="49"/>
      <c r="F269" s="49"/>
      <c r="G269" s="49"/>
      <c r="H269" s="141"/>
      <c r="I269" s="141"/>
      <c r="J269" s="49"/>
      <c r="K269" s="49"/>
      <c r="L269" s="49"/>
    </row>
    <row r="270" spans="1:12" ht="12.75" customHeight="1">
      <c r="A270" s="52"/>
      <c r="B270" s="57" t="s">
        <v>150</v>
      </c>
      <c r="C270" s="54" t="s">
        <v>21</v>
      </c>
      <c r="D270" s="56">
        <v>1499</v>
      </c>
      <c r="E270" s="67">
        <v>0</v>
      </c>
      <c r="F270" s="67">
        <v>0</v>
      </c>
      <c r="G270" s="67">
        <v>0</v>
      </c>
      <c r="H270" s="56">
        <v>293</v>
      </c>
      <c r="I270" s="67">
        <v>0</v>
      </c>
      <c r="J270" s="58">
        <v>2984</v>
      </c>
      <c r="K270" s="67">
        <v>0</v>
      </c>
      <c r="L270" s="58">
        <f aca="true" t="shared" si="49" ref="L270:L275">SUM(J270:K270)</f>
        <v>2984</v>
      </c>
    </row>
    <row r="271" spans="1:12" ht="12.75">
      <c r="A271" s="52"/>
      <c r="B271" s="57" t="s">
        <v>151</v>
      </c>
      <c r="C271" s="54" t="s">
        <v>104</v>
      </c>
      <c r="D271" s="67">
        <v>0</v>
      </c>
      <c r="E271" s="67">
        <v>0</v>
      </c>
      <c r="F271" s="58">
        <v>1</v>
      </c>
      <c r="G271" s="67">
        <v>0</v>
      </c>
      <c r="H271" s="58">
        <v>1</v>
      </c>
      <c r="I271" s="67">
        <v>0</v>
      </c>
      <c r="J271" s="67">
        <v>0</v>
      </c>
      <c r="K271" s="67">
        <v>0</v>
      </c>
      <c r="L271" s="67">
        <f t="shared" si="49"/>
        <v>0</v>
      </c>
    </row>
    <row r="272" spans="1:12" ht="27.75" customHeight="1">
      <c r="A272" s="52"/>
      <c r="B272" s="57" t="s">
        <v>252</v>
      </c>
      <c r="C272" s="54" t="s">
        <v>282</v>
      </c>
      <c r="D272" s="58">
        <v>4502</v>
      </c>
      <c r="E272" s="67">
        <v>0</v>
      </c>
      <c r="F272" s="56">
        <v>1000</v>
      </c>
      <c r="G272" s="67">
        <v>0</v>
      </c>
      <c r="H272" s="56">
        <v>12857</v>
      </c>
      <c r="I272" s="67">
        <v>0</v>
      </c>
      <c r="J272" s="56">
        <v>11050</v>
      </c>
      <c r="K272" s="67">
        <v>0</v>
      </c>
      <c r="L272" s="56">
        <f t="shared" si="49"/>
        <v>11050</v>
      </c>
    </row>
    <row r="273" spans="1:12" ht="27.75" customHeight="1">
      <c r="A273" s="52"/>
      <c r="B273" s="57" t="s">
        <v>284</v>
      </c>
      <c r="C273" s="54" t="s">
        <v>309</v>
      </c>
      <c r="D273" s="58">
        <v>1272</v>
      </c>
      <c r="E273" s="67">
        <v>0</v>
      </c>
      <c r="F273" s="67">
        <v>0</v>
      </c>
      <c r="G273" s="67">
        <v>0</v>
      </c>
      <c r="H273" s="56">
        <v>600</v>
      </c>
      <c r="I273" s="67">
        <v>0</v>
      </c>
      <c r="J273" s="58">
        <f>450+150</f>
        <v>600</v>
      </c>
      <c r="K273" s="67">
        <v>0</v>
      </c>
      <c r="L273" s="58">
        <f t="shared" si="49"/>
        <v>600</v>
      </c>
    </row>
    <row r="274" spans="1:12" ht="27.75" customHeight="1">
      <c r="A274" s="52"/>
      <c r="B274" s="57" t="s">
        <v>285</v>
      </c>
      <c r="C274" s="54" t="s">
        <v>334</v>
      </c>
      <c r="D274" s="58">
        <v>1827</v>
      </c>
      <c r="E274" s="67">
        <v>0</v>
      </c>
      <c r="F274" s="67">
        <v>0</v>
      </c>
      <c r="G274" s="67">
        <v>0</v>
      </c>
      <c r="H274" s="56">
        <v>3000</v>
      </c>
      <c r="I274" s="67">
        <v>0</v>
      </c>
      <c r="J274" s="58">
        <f>2250+750</f>
        <v>3000</v>
      </c>
      <c r="K274" s="67">
        <v>0</v>
      </c>
      <c r="L274" s="58">
        <f t="shared" si="49"/>
        <v>3000</v>
      </c>
    </row>
    <row r="275" spans="1:12" ht="27.75" customHeight="1">
      <c r="A275" s="52"/>
      <c r="B275" s="57" t="s">
        <v>286</v>
      </c>
      <c r="C275" s="54" t="s">
        <v>352</v>
      </c>
      <c r="D275" s="58">
        <v>3345</v>
      </c>
      <c r="E275" s="67">
        <v>0</v>
      </c>
      <c r="F275" s="67">
        <v>0</v>
      </c>
      <c r="G275" s="67">
        <v>0</v>
      </c>
      <c r="H275" s="67">
        <v>0</v>
      </c>
      <c r="I275" s="67">
        <v>0</v>
      </c>
      <c r="J275" s="67">
        <v>0</v>
      </c>
      <c r="K275" s="67">
        <v>0</v>
      </c>
      <c r="L275" s="67">
        <f t="shared" si="49"/>
        <v>0</v>
      </c>
    </row>
    <row r="276" spans="1:12" ht="12.75">
      <c r="A276" s="52" t="s">
        <v>15</v>
      </c>
      <c r="B276" s="72">
        <v>44</v>
      </c>
      <c r="C276" s="54" t="s">
        <v>19</v>
      </c>
      <c r="D276" s="77">
        <f>SUM(D270:D275)</f>
        <v>12445</v>
      </c>
      <c r="E276" s="78">
        <f>SUM(E270:E272)</f>
        <v>0</v>
      </c>
      <c r="F276" s="77">
        <f>SUM(F270:F275)</f>
        <v>1001</v>
      </c>
      <c r="G276" s="78">
        <f>SUM(G270:G272)</f>
        <v>0</v>
      </c>
      <c r="H276" s="77">
        <f>SUM(H270:H275)</f>
        <v>16751</v>
      </c>
      <c r="I276" s="78">
        <f>SUM(I270:I272)</f>
        <v>0</v>
      </c>
      <c r="J276" s="77">
        <f>SUM(J270:J275)</f>
        <v>17634</v>
      </c>
      <c r="K276" s="78">
        <f>SUM(K270:K275)</f>
        <v>0</v>
      </c>
      <c r="L276" s="77">
        <f>SUM(L270:L275)</f>
        <v>17634</v>
      </c>
    </row>
    <row r="277" spans="1:12" ht="12.75">
      <c r="A277" s="52"/>
      <c r="B277" s="72"/>
      <c r="C277" s="54"/>
      <c r="D277" s="49"/>
      <c r="E277" s="49"/>
      <c r="F277" s="49"/>
      <c r="G277" s="49"/>
      <c r="H277" s="141"/>
      <c r="I277" s="141"/>
      <c r="J277" s="49"/>
      <c r="K277" s="49"/>
      <c r="L277" s="56"/>
    </row>
    <row r="278" spans="1:12" ht="12.75">
      <c r="A278" s="52"/>
      <c r="B278" s="72">
        <v>45</v>
      </c>
      <c r="C278" s="54" t="s">
        <v>30</v>
      </c>
      <c r="D278" s="49"/>
      <c r="E278" s="49"/>
      <c r="F278" s="49"/>
      <c r="G278" s="49"/>
      <c r="H278" s="141"/>
      <c r="I278" s="141"/>
      <c r="J278" s="49"/>
      <c r="K278" s="49"/>
      <c r="L278" s="56"/>
    </row>
    <row r="279" spans="2:12" ht="12.75">
      <c r="B279" s="48" t="s">
        <v>152</v>
      </c>
      <c r="C279" s="46" t="s">
        <v>21</v>
      </c>
      <c r="D279" s="49">
        <v>1999</v>
      </c>
      <c r="E279" s="49">
        <v>1715</v>
      </c>
      <c r="F279" s="51">
        <v>0</v>
      </c>
      <c r="G279" s="49">
        <v>1836</v>
      </c>
      <c r="H279" s="51">
        <v>0</v>
      </c>
      <c r="I279" s="49">
        <v>1836</v>
      </c>
      <c r="J279" s="51">
        <v>0</v>
      </c>
      <c r="K279" s="49">
        <v>2198</v>
      </c>
      <c r="L279" s="49">
        <f>SUM(J279:K279)</f>
        <v>2198</v>
      </c>
    </row>
    <row r="280" spans="2:12" ht="12.75">
      <c r="B280" s="48" t="s">
        <v>153</v>
      </c>
      <c r="C280" s="46" t="s">
        <v>53</v>
      </c>
      <c r="D280" s="49">
        <v>700</v>
      </c>
      <c r="E280" s="51">
        <v>0</v>
      </c>
      <c r="F280" s="50">
        <v>500</v>
      </c>
      <c r="G280" s="50">
        <v>55</v>
      </c>
      <c r="H280" s="49">
        <v>500</v>
      </c>
      <c r="I280" s="50">
        <v>55</v>
      </c>
      <c r="J280" s="50">
        <v>786</v>
      </c>
      <c r="K280" s="50">
        <v>55</v>
      </c>
      <c r="L280" s="50">
        <f>SUM(J280:K280)</f>
        <v>841</v>
      </c>
    </row>
    <row r="281" spans="2:12" ht="12.75">
      <c r="B281" s="48" t="s">
        <v>154</v>
      </c>
      <c r="C281" s="46" t="s">
        <v>23</v>
      </c>
      <c r="D281" s="51">
        <v>0</v>
      </c>
      <c r="E281" s="49">
        <v>22</v>
      </c>
      <c r="F281" s="51">
        <v>0</v>
      </c>
      <c r="G281" s="49">
        <v>22</v>
      </c>
      <c r="H281" s="51">
        <v>0</v>
      </c>
      <c r="I281" s="49">
        <v>22</v>
      </c>
      <c r="J281" s="51">
        <v>0</v>
      </c>
      <c r="K281" s="49">
        <v>24</v>
      </c>
      <c r="L281" s="49">
        <f>SUM(J281:K281)</f>
        <v>24</v>
      </c>
    </row>
    <row r="282" spans="2:12" ht="12.75">
      <c r="B282" s="48" t="s">
        <v>155</v>
      </c>
      <c r="C282" s="46" t="s">
        <v>25</v>
      </c>
      <c r="D282" s="51">
        <v>0</v>
      </c>
      <c r="E282" s="50">
        <v>29</v>
      </c>
      <c r="F282" s="51">
        <v>0</v>
      </c>
      <c r="G282" s="49">
        <v>30</v>
      </c>
      <c r="H282" s="51">
        <v>0</v>
      </c>
      <c r="I282" s="49">
        <v>30</v>
      </c>
      <c r="J282" s="51">
        <v>0</v>
      </c>
      <c r="K282" s="49">
        <v>32</v>
      </c>
      <c r="L282" s="49">
        <f>SUM(J282:K282)</f>
        <v>32</v>
      </c>
    </row>
    <row r="283" spans="1:12" ht="12.75">
      <c r="A283" s="52" t="s">
        <v>15</v>
      </c>
      <c r="B283" s="72">
        <v>45</v>
      </c>
      <c r="C283" s="54" t="s">
        <v>30</v>
      </c>
      <c r="D283" s="55">
        <f aca="true" t="shared" si="50" ref="D283:L283">SUM(D279:D282)</f>
        <v>2699</v>
      </c>
      <c r="E283" s="55">
        <f t="shared" si="50"/>
        <v>1766</v>
      </c>
      <c r="F283" s="55">
        <f>SUM(F279:F282)</f>
        <v>500</v>
      </c>
      <c r="G283" s="55">
        <f>SUM(G279:G282)</f>
        <v>1943</v>
      </c>
      <c r="H283" s="55">
        <f t="shared" si="50"/>
        <v>500</v>
      </c>
      <c r="I283" s="55">
        <f t="shared" si="50"/>
        <v>1943</v>
      </c>
      <c r="J283" s="55">
        <f t="shared" si="50"/>
        <v>786</v>
      </c>
      <c r="K283" s="55">
        <f t="shared" si="50"/>
        <v>2309</v>
      </c>
      <c r="L283" s="55">
        <f t="shared" si="50"/>
        <v>3095</v>
      </c>
    </row>
    <row r="284" spans="1:12" ht="12.75">
      <c r="A284" s="52"/>
      <c r="B284" s="72"/>
      <c r="C284" s="54"/>
      <c r="D284" s="49"/>
      <c r="E284" s="49"/>
      <c r="F284" s="49"/>
      <c r="G284" s="49"/>
      <c r="H284" s="141"/>
      <c r="I284" s="141"/>
      <c r="J284" s="49"/>
      <c r="K284" s="49"/>
      <c r="L284" s="56"/>
    </row>
    <row r="285" spans="1:12" ht="12.75">
      <c r="A285" s="52"/>
      <c r="B285" s="72">
        <v>46</v>
      </c>
      <c r="C285" s="54" t="s">
        <v>35</v>
      </c>
      <c r="D285" s="49"/>
      <c r="E285" s="49"/>
      <c r="F285" s="49"/>
      <c r="G285" s="49"/>
      <c r="H285" s="141"/>
      <c r="I285" s="141"/>
      <c r="J285" s="49"/>
      <c r="K285" s="49"/>
      <c r="L285" s="56"/>
    </row>
    <row r="286" spans="1:12" ht="12.75">
      <c r="A286" s="52"/>
      <c r="B286" s="57" t="s">
        <v>156</v>
      </c>
      <c r="C286" s="54" t="s">
        <v>21</v>
      </c>
      <c r="D286" s="56">
        <v>330</v>
      </c>
      <c r="E286" s="67">
        <v>0</v>
      </c>
      <c r="F286" s="67">
        <v>0</v>
      </c>
      <c r="G286" s="67">
        <v>0</v>
      </c>
      <c r="H286" s="67">
        <v>0</v>
      </c>
      <c r="I286" s="67">
        <v>0</v>
      </c>
      <c r="J286" s="58">
        <v>1278</v>
      </c>
      <c r="K286" s="67">
        <v>0</v>
      </c>
      <c r="L286" s="58">
        <f>SUM(J286:K286)</f>
        <v>1278</v>
      </c>
    </row>
    <row r="287" spans="1:12" ht="12.75">
      <c r="A287" s="61"/>
      <c r="B287" s="151" t="s">
        <v>157</v>
      </c>
      <c r="C287" s="62" t="s">
        <v>53</v>
      </c>
      <c r="D287" s="63">
        <v>1130</v>
      </c>
      <c r="E287" s="64">
        <v>0</v>
      </c>
      <c r="F287" s="75">
        <v>1000</v>
      </c>
      <c r="G287" s="64">
        <v>0</v>
      </c>
      <c r="H287" s="63">
        <v>1000</v>
      </c>
      <c r="I287" s="64">
        <v>0</v>
      </c>
      <c r="J287" s="75">
        <v>1298</v>
      </c>
      <c r="K287" s="64">
        <v>0</v>
      </c>
      <c r="L287" s="75">
        <f>SUM(J287:K287)</f>
        <v>1298</v>
      </c>
    </row>
    <row r="288" spans="1:12" ht="12.75" customHeight="1">
      <c r="A288" s="52" t="s">
        <v>15</v>
      </c>
      <c r="B288" s="72">
        <v>46</v>
      </c>
      <c r="C288" s="54" t="s">
        <v>35</v>
      </c>
      <c r="D288" s="75">
        <f aca="true" t="shared" si="51" ref="D288:L288">SUM(D286:D287)</f>
        <v>1460</v>
      </c>
      <c r="E288" s="64">
        <f t="shared" si="51"/>
        <v>0</v>
      </c>
      <c r="F288" s="75">
        <f>SUM(F286:F287)</f>
        <v>1000</v>
      </c>
      <c r="G288" s="64">
        <f>SUM(G286:G287)</f>
        <v>0</v>
      </c>
      <c r="H288" s="75">
        <f t="shared" si="51"/>
        <v>1000</v>
      </c>
      <c r="I288" s="64">
        <f t="shared" si="51"/>
        <v>0</v>
      </c>
      <c r="J288" s="75">
        <f t="shared" si="51"/>
        <v>2576</v>
      </c>
      <c r="K288" s="64">
        <f t="shared" si="51"/>
        <v>0</v>
      </c>
      <c r="L288" s="75">
        <f t="shared" si="51"/>
        <v>2576</v>
      </c>
    </row>
    <row r="289" spans="1:12" ht="12.75" customHeight="1">
      <c r="A289" s="52"/>
      <c r="B289" s="72"/>
      <c r="C289" s="54"/>
      <c r="D289" s="58"/>
      <c r="E289" s="67"/>
      <c r="F289" s="58"/>
      <c r="G289" s="67"/>
      <c r="H289" s="58"/>
      <c r="I289" s="67"/>
      <c r="J289" s="58"/>
      <c r="K289" s="67"/>
      <c r="L289" s="67"/>
    </row>
    <row r="290" spans="2:12" ht="12.75" customHeight="1">
      <c r="B290" s="7">
        <v>47</v>
      </c>
      <c r="C290" s="46" t="s">
        <v>39</v>
      </c>
      <c r="D290" s="49"/>
      <c r="E290" s="49"/>
      <c r="F290" s="49"/>
      <c r="G290" s="49"/>
      <c r="H290" s="141"/>
      <c r="I290" s="141"/>
      <c r="J290" s="49"/>
      <c r="K290" s="49"/>
      <c r="L290" s="56"/>
    </row>
    <row r="291" spans="2:12" ht="12.75" customHeight="1">
      <c r="B291" s="48" t="s">
        <v>158</v>
      </c>
      <c r="C291" s="46" t="s">
        <v>21</v>
      </c>
      <c r="D291" s="49">
        <v>185</v>
      </c>
      <c r="E291" s="49">
        <v>1064</v>
      </c>
      <c r="F291" s="51">
        <v>0</v>
      </c>
      <c r="G291" s="49">
        <v>1457</v>
      </c>
      <c r="H291" s="51">
        <v>0</v>
      </c>
      <c r="I291" s="49">
        <v>1457</v>
      </c>
      <c r="J291" s="51">
        <v>0</v>
      </c>
      <c r="K291" s="49">
        <v>1643</v>
      </c>
      <c r="L291" s="49">
        <f>SUM(J291:K291)</f>
        <v>1643</v>
      </c>
    </row>
    <row r="292" spans="2:12" ht="12.75" customHeight="1">
      <c r="B292" s="48" t="s">
        <v>159</v>
      </c>
      <c r="C292" s="46" t="s">
        <v>53</v>
      </c>
      <c r="D292" s="49">
        <v>700</v>
      </c>
      <c r="E292" s="50">
        <v>12</v>
      </c>
      <c r="F292" s="50">
        <v>500</v>
      </c>
      <c r="G292" s="51">
        <v>0</v>
      </c>
      <c r="H292" s="49">
        <v>500</v>
      </c>
      <c r="I292" s="51">
        <v>0</v>
      </c>
      <c r="J292" s="50">
        <v>952</v>
      </c>
      <c r="K292" s="51">
        <v>0</v>
      </c>
      <c r="L292" s="50">
        <f>SUM(J292:K292)</f>
        <v>952</v>
      </c>
    </row>
    <row r="293" spans="2:12" ht="12.75" customHeight="1">
      <c r="B293" s="48" t="s">
        <v>160</v>
      </c>
      <c r="C293" s="46" t="s">
        <v>23</v>
      </c>
      <c r="D293" s="51">
        <v>0</v>
      </c>
      <c r="E293" s="49">
        <v>14</v>
      </c>
      <c r="F293" s="51">
        <v>0</v>
      </c>
      <c r="G293" s="50">
        <v>12</v>
      </c>
      <c r="H293" s="51">
        <v>0</v>
      </c>
      <c r="I293" s="49">
        <v>12</v>
      </c>
      <c r="J293" s="51">
        <v>0</v>
      </c>
      <c r="K293" s="50">
        <v>12</v>
      </c>
      <c r="L293" s="49">
        <f>SUM(J293:K293)</f>
        <v>12</v>
      </c>
    </row>
    <row r="294" spans="1:12" ht="12.75" customHeight="1">
      <c r="A294" s="52"/>
      <c r="B294" s="57" t="s">
        <v>161</v>
      </c>
      <c r="C294" s="54" t="s">
        <v>25</v>
      </c>
      <c r="D294" s="67">
        <v>0</v>
      </c>
      <c r="E294" s="67">
        <v>0</v>
      </c>
      <c r="F294" s="67">
        <v>0</v>
      </c>
      <c r="G294" s="49">
        <v>15</v>
      </c>
      <c r="H294" s="67">
        <v>0</v>
      </c>
      <c r="I294" s="56">
        <v>15</v>
      </c>
      <c r="J294" s="67">
        <v>0</v>
      </c>
      <c r="K294" s="49">
        <v>15</v>
      </c>
      <c r="L294" s="56">
        <f>SUM(J294:K294)</f>
        <v>15</v>
      </c>
    </row>
    <row r="295" spans="1:12" ht="12.75" customHeight="1">
      <c r="A295" s="52" t="s">
        <v>15</v>
      </c>
      <c r="B295" s="72">
        <v>47</v>
      </c>
      <c r="C295" s="54" t="s">
        <v>39</v>
      </c>
      <c r="D295" s="55">
        <f aca="true" t="shared" si="52" ref="D295:L295">SUM(D291:D294)</f>
        <v>885</v>
      </c>
      <c r="E295" s="55">
        <f t="shared" si="52"/>
        <v>1090</v>
      </c>
      <c r="F295" s="55">
        <f>SUM(F291:F294)</f>
        <v>500</v>
      </c>
      <c r="G295" s="55">
        <f>SUM(G291:G294)</f>
        <v>1484</v>
      </c>
      <c r="H295" s="55">
        <f t="shared" si="52"/>
        <v>500</v>
      </c>
      <c r="I295" s="55">
        <f t="shared" si="52"/>
        <v>1484</v>
      </c>
      <c r="J295" s="55">
        <f t="shared" si="52"/>
        <v>952</v>
      </c>
      <c r="K295" s="55">
        <f>SUM(K291:K294)</f>
        <v>1670</v>
      </c>
      <c r="L295" s="55">
        <f t="shared" si="52"/>
        <v>2622</v>
      </c>
    </row>
    <row r="296" spans="1:12" ht="12.75" customHeight="1">
      <c r="A296" s="52"/>
      <c r="B296" s="72"/>
      <c r="C296" s="54"/>
      <c r="D296" s="56"/>
      <c r="E296" s="56"/>
      <c r="F296" s="58"/>
      <c r="G296" s="56"/>
      <c r="H296" s="143"/>
      <c r="I296" s="143"/>
      <c r="J296" s="58"/>
      <c r="K296" s="56"/>
      <c r="L296" s="56"/>
    </row>
    <row r="297" spans="2:12" ht="12.75" customHeight="1">
      <c r="B297" s="7">
        <v>48</v>
      </c>
      <c r="C297" s="46" t="s">
        <v>44</v>
      </c>
      <c r="D297" s="49"/>
      <c r="E297" s="49"/>
      <c r="F297" s="49"/>
      <c r="G297" s="49"/>
      <c r="H297" s="141"/>
      <c r="I297" s="141"/>
      <c r="J297" s="49"/>
      <c r="K297" s="49"/>
      <c r="L297" s="56"/>
    </row>
    <row r="298" spans="2:12" ht="12.75" customHeight="1">
      <c r="B298" s="48" t="s">
        <v>162</v>
      </c>
      <c r="C298" s="46" t="s">
        <v>21</v>
      </c>
      <c r="D298" s="49">
        <v>150</v>
      </c>
      <c r="E298" s="49">
        <v>1698</v>
      </c>
      <c r="F298" s="51">
        <v>0</v>
      </c>
      <c r="G298" s="49">
        <v>2589</v>
      </c>
      <c r="H298" s="51">
        <v>0</v>
      </c>
      <c r="I298" s="49">
        <f>2589-348</f>
        <v>2241</v>
      </c>
      <c r="J298" s="51">
        <v>0</v>
      </c>
      <c r="K298" s="49">
        <v>2649</v>
      </c>
      <c r="L298" s="49">
        <f>SUM(J298:K298)</f>
        <v>2649</v>
      </c>
    </row>
    <row r="299" spans="1:12" ht="12.75" customHeight="1">
      <c r="A299" s="52"/>
      <c r="B299" s="57" t="s">
        <v>163</v>
      </c>
      <c r="C299" s="54" t="s">
        <v>23</v>
      </c>
      <c r="D299" s="67">
        <v>0</v>
      </c>
      <c r="E299" s="56">
        <v>7</v>
      </c>
      <c r="F299" s="67">
        <v>0</v>
      </c>
      <c r="G299" s="56">
        <v>7</v>
      </c>
      <c r="H299" s="67">
        <v>0</v>
      </c>
      <c r="I299" s="56">
        <v>7</v>
      </c>
      <c r="J299" s="67">
        <v>0</v>
      </c>
      <c r="K299" s="56">
        <v>8</v>
      </c>
      <c r="L299" s="56">
        <f>SUM(J299:K299)</f>
        <v>8</v>
      </c>
    </row>
    <row r="300" spans="1:12" ht="12.75" customHeight="1">
      <c r="A300" s="52"/>
      <c r="B300" s="57" t="s">
        <v>164</v>
      </c>
      <c r="C300" s="54" t="s">
        <v>25</v>
      </c>
      <c r="D300" s="64">
        <v>0</v>
      </c>
      <c r="E300" s="63">
        <v>12</v>
      </c>
      <c r="F300" s="64">
        <v>0</v>
      </c>
      <c r="G300" s="63">
        <v>15</v>
      </c>
      <c r="H300" s="64">
        <v>0</v>
      </c>
      <c r="I300" s="63">
        <v>15</v>
      </c>
      <c r="J300" s="64">
        <v>0</v>
      </c>
      <c r="K300" s="63">
        <v>15</v>
      </c>
      <c r="L300" s="63">
        <f>SUM(J300:K300)</f>
        <v>15</v>
      </c>
    </row>
    <row r="301" spans="1:12" ht="12.75" customHeight="1">
      <c r="A301" s="52" t="s">
        <v>15</v>
      </c>
      <c r="B301" s="72">
        <v>48</v>
      </c>
      <c r="C301" s="54" t="s">
        <v>44</v>
      </c>
      <c r="D301" s="75">
        <f aca="true" t="shared" si="53" ref="D301:L301">SUM(D298:D300)</f>
        <v>150</v>
      </c>
      <c r="E301" s="75">
        <f t="shared" si="53"/>
        <v>1717</v>
      </c>
      <c r="F301" s="64">
        <f>SUM(F298:F300)</f>
        <v>0</v>
      </c>
      <c r="G301" s="75">
        <f>SUM(G298:G300)</f>
        <v>2611</v>
      </c>
      <c r="H301" s="64">
        <f t="shared" si="53"/>
        <v>0</v>
      </c>
      <c r="I301" s="75">
        <f t="shared" si="53"/>
        <v>2263</v>
      </c>
      <c r="J301" s="64">
        <f t="shared" si="53"/>
        <v>0</v>
      </c>
      <c r="K301" s="75">
        <f t="shared" si="53"/>
        <v>2672</v>
      </c>
      <c r="L301" s="75">
        <f t="shared" si="53"/>
        <v>2672</v>
      </c>
    </row>
    <row r="302" spans="1:12" ht="12.75" customHeight="1">
      <c r="A302" s="52" t="s">
        <v>15</v>
      </c>
      <c r="B302" s="72">
        <v>73</v>
      </c>
      <c r="C302" s="54" t="s">
        <v>149</v>
      </c>
      <c r="D302" s="63">
        <f aca="true" t="shared" si="54" ref="D302:L302">D301+D295+D288+D283+D276</f>
        <v>17639</v>
      </c>
      <c r="E302" s="63">
        <f t="shared" si="54"/>
        <v>4573</v>
      </c>
      <c r="F302" s="63">
        <f t="shared" si="54"/>
        <v>3001</v>
      </c>
      <c r="G302" s="63">
        <f t="shared" si="54"/>
        <v>6038</v>
      </c>
      <c r="H302" s="63">
        <f t="shared" si="54"/>
        <v>18751</v>
      </c>
      <c r="I302" s="63">
        <f t="shared" si="54"/>
        <v>5690</v>
      </c>
      <c r="J302" s="63">
        <f t="shared" si="54"/>
        <v>21948</v>
      </c>
      <c r="K302" s="63">
        <f t="shared" si="54"/>
        <v>6651</v>
      </c>
      <c r="L302" s="63">
        <f t="shared" si="54"/>
        <v>28599</v>
      </c>
    </row>
    <row r="303" spans="1:12" ht="12.75" customHeight="1">
      <c r="A303" s="52" t="s">
        <v>15</v>
      </c>
      <c r="B303" s="83">
        <v>0.107</v>
      </c>
      <c r="C303" s="71" t="s">
        <v>148</v>
      </c>
      <c r="D303" s="77">
        <f aca="true" t="shared" si="55" ref="D303:L303">D302</f>
        <v>17639</v>
      </c>
      <c r="E303" s="77">
        <f t="shared" si="55"/>
        <v>4573</v>
      </c>
      <c r="F303" s="77">
        <f>F302</f>
        <v>3001</v>
      </c>
      <c r="G303" s="77">
        <f>G302</f>
        <v>6038</v>
      </c>
      <c r="H303" s="77">
        <f t="shared" si="55"/>
        <v>18751</v>
      </c>
      <c r="I303" s="77">
        <f t="shared" si="55"/>
        <v>5690</v>
      </c>
      <c r="J303" s="77">
        <f t="shared" si="55"/>
        <v>21948</v>
      </c>
      <c r="K303" s="77">
        <f t="shared" si="55"/>
        <v>6651</v>
      </c>
      <c r="L303" s="77">
        <f t="shared" si="55"/>
        <v>28599</v>
      </c>
    </row>
    <row r="304" spans="1:12" ht="12.75" customHeight="1">
      <c r="A304" s="52"/>
      <c r="B304" s="84"/>
      <c r="C304" s="71"/>
      <c r="D304" s="56"/>
      <c r="E304" s="56"/>
      <c r="F304" s="56"/>
      <c r="G304" s="56"/>
      <c r="H304" s="143"/>
      <c r="I304" s="143"/>
      <c r="J304" s="56"/>
      <c r="K304" s="56"/>
      <c r="L304" s="56"/>
    </row>
    <row r="305" spans="1:12" ht="12.75" customHeight="1">
      <c r="A305" s="52"/>
      <c r="B305" s="83">
        <v>0.109</v>
      </c>
      <c r="C305" s="71" t="s">
        <v>165</v>
      </c>
      <c r="D305" s="49"/>
      <c r="E305" s="49"/>
      <c r="F305" s="49"/>
      <c r="G305" s="49"/>
      <c r="H305" s="141"/>
      <c r="I305" s="141"/>
      <c r="J305" s="49"/>
      <c r="K305" s="49"/>
      <c r="L305" s="49"/>
    </row>
    <row r="306" spans="1:12" ht="12.75" customHeight="1">
      <c r="A306" s="52"/>
      <c r="B306" s="72">
        <v>74</v>
      </c>
      <c r="C306" s="54" t="s">
        <v>166</v>
      </c>
      <c r="D306" s="49"/>
      <c r="E306" s="49"/>
      <c r="F306" s="49"/>
      <c r="G306" s="49"/>
      <c r="H306" s="141"/>
      <c r="I306" s="141"/>
      <c r="J306" s="49"/>
      <c r="K306" s="49"/>
      <c r="L306" s="49"/>
    </row>
    <row r="307" spans="1:12" ht="12.75" customHeight="1">
      <c r="A307" s="52"/>
      <c r="B307" s="72">
        <v>44</v>
      </c>
      <c r="C307" s="54" t="s">
        <v>19</v>
      </c>
      <c r="D307" s="49"/>
      <c r="E307" s="49"/>
      <c r="F307" s="49"/>
      <c r="G307" s="49"/>
      <c r="H307" s="141"/>
      <c r="I307" s="141"/>
      <c r="J307" s="49"/>
      <c r="K307" s="49"/>
      <c r="L307" s="49"/>
    </row>
    <row r="308" spans="1:12" ht="12.75" customHeight="1">
      <c r="A308" s="52"/>
      <c r="B308" s="57" t="s">
        <v>167</v>
      </c>
      <c r="C308" s="54" t="s">
        <v>21</v>
      </c>
      <c r="D308" s="58">
        <v>51</v>
      </c>
      <c r="E308" s="56">
        <v>1160</v>
      </c>
      <c r="F308" s="67">
        <v>0</v>
      </c>
      <c r="G308" s="56">
        <v>1358</v>
      </c>
      <c r="H308" s="67">
        <v>0</v>
      </c>
      <c r="I308" s="56">
        <v>1358</v>
      </c>
      <c r="J308" s="58">
        <v>200</v>
      </c>
      <c r="K308" s="56">
        <v>1540</v>
      </c>
      <c r="L308" s="56">
        <f aca="true" t="shared" si="56" ref="L308:L313">SUM(J308:K308)</f>
        <v>1740</v>
      </c>
    </row>
    <row r="309" spans="1:12" ht="12.75" customHeight="1">
      <c r="A309" s="52"/>
      <c r="B309" s="57" t="s">
        <v>168</v>
      </c>
      <c r="C309" s="54" t="s">
        <v>23</v>
      </c>
      <c r="D309" s="67">
        <v>0</v>
      </c>
      <c r="E309" s="56">
        <v>10</v>
      </c>
      <c r="F309" s="67">
        <v>0</v>
      </c>
      <c r="G309" s="56">
        <v>12</v>
      </c>
      <c r="H309" s="67">
        <v>0</v>
      </c>
      <c r="I309" s="56">
        <v>12</v>
      </c>
      <c r="J309" s="67">
        <v>0</v>
      </c>
      <c r="K309" s="56">
        <v>13</v>
      </c>
      <c r="L309" s="56">
        <f t="shared" si="56"/>
        <v>13</v>
      </c>
    </row>
    <row r="310" spans="1:12" ht="12.75" customHeight="1">
      <c r="A310" s="52"/>
      <c r="B310" s="57" t="s">
        <v>169</v>
      </c>
      <c r="C310" s="54" t="s">
        <v>25</v>
      </c>
      <c r="D310" s="56">
        <v>200</v>
      </c>
      <c r="E310" s="51">
        <v>0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f t="shared" si="56"/>
        <v>0</v>
      </c>
    </row>
    <row r="311" spans="2:12" ht="12.75" customHeight="1">
      <c r="B311" s="48" t="s">
        <v>170</v>
      </c>
      <c r="C311" s="46" t="s">
        <v>171</v>
      </c>
      <c r="D311" s="51">
        <v>0</v>
      </c>
      <c r="E311" s="51">
        <v>0</v>
      </c>
      <c r="F311" s="51">
        <v>0</v>
      </c>
      <c r="G311" s="51">
        <v>0</v>
      </c>
      <c r="H311" s="51">
        <v>0</v>
      </c>
      <c r="I311" s="51">
        <v>0</v>
      </c>
      <c r="J311" s="50">
        <v>1600</v>
      </c>
      <c r="K311" s="51">
        <v>0</v>
      </c>
      <c r="L311" s="50">
        <f t="shared" si="56"/>
        <v>1600</v>
      </c>
    </row>
    <row r="312" spans="2:12" ht="25.5">
      <c r="B312" s="48" t="s">
        <v>269</v>
      </c>
      <c r="C312" s="46" t="s">
        <v>270</v>
      </c>
      <c r="D312" s="50">
        <v>7093</v>
      </c>
      <c r="E312" s="51">
        <v>0</v>
      </c>
      <c r="F312" s="50">
        <v>8345</v>
      </c>
      <c r="G312" s="51">
        <v>0</v>
      </c>
      <c r="H312" s="50">
        <v>8345</v>
      </c>
      <c r="I312" s="51">
        <v>0</v>
      </c>
      <c r="J312" s="50">
        <f>18518</f>
        <v>18518</v>
      </c>
      <c r="K312" s="51">
        <v>0</v>
      </c>
      <c r="L312" s="50">
        <f t="shared" si="56"/>
        <v>18518</v>
      </c>
    </row>
    <row r="313" spans="2:12" ht="12.75" customHeight="1">
      <c r="B313" s="48" t="s">
        <v>300</v>
      </c>
      <c r="C313" s="46" t="s">
        <v>301</v>
      </c>
      <c r="D313" s="51">
        <v>0</v>
      </c>
      <c r="E313" s="51">
        <v>0</v>
      </c>
      <c r="F313" s="50">
        <v>2500</v>
      </c>
      <c r="G313" s="51">
        <v>0</v>
      </c>
      <c r="H313" s="50">
        <v>2500</v>
      </c>
      <c r="I313" s="51">
        <v>0</v>
      </c>
      <c r="J313" s="51">
        <v>0</v>
      </c>
      <c r="K313" s="51">
        <v>0</v>
      </c>
      <c r="L313" s="51">
        <f t="shared" si="56"/>
        <v>0</v>
      </c>
    </row>
    <row r="314" spans="1:12" ht="12.75" customHeight="1">
      <c r="A314" s="52" t="s">
        <v>15</v>
      </c>
      <c r="B314" s="72">
        <v>44</v>
      </c>
      <c r="C314" s="54" t="s">
        <v>19</v>
      </c>
      <c r="D314" s="55">
        <f>SUM(D308:D312)</f>
        <v>7344</v>
      </c>
      <c r="E314" s="55">
        <f>SUM(E308:E312)</f>
        <v>1170</v>
      </c>
      <c r="F314" s="55">
        <f aca="true" t="shared" si="57" ref="F314:L314">SUM(F308:F313)</f>
        <v>10845</v>
      </c>
      <c r="G314" s="55">
        <f t="shared" si="57"/>
        <v>1370</v>
      </c>
      <c r="H314" s="55">
        <f t="shared" si="57"/>
        <v>10845</v>
      </c>
      <c r="I314" s="55">
        <f t="shared" si="57"/>
        <v>1370</v>
      </c>
      <c r="J314" s="55">
        <f t="shared" si="57"/>
        <v>20318</v>
      </c>
      <c r="K314" s="55">
        <f t="shared" si="57"/>
        <v>1553</v>
      </c>
      <c r="L314" s="55">
        <f t="shared" si="57"/>
        <v>21871</v>
      </c>
    </row>
    <row r="315" spans="2:12" ht="12.75" customHeight="1">
      <c r="B315" s="45"/>
      <c r="C315" s="46"/>
      <c r="D315" s="56"/>
      <c r="E315" s="56"/>
      <c r="F315" s="56"/>
      <c r="G315" s="56"/>
      <c r="H315" s="143"/>
      <c r="I315" s="144"/>
      <c r="J315" s="56"/>
      <c r="K315" s="56"/>
      <c r="L315" s="56"/>
    </row>
    <row r="316" spans="2:12" ht="12.75" customHeight="1">
      <c r="B316" s="45">
        <v>46</v>
      </c>
      <c r="C316" s="46" t="s">
        <v>35</v>
      </c>
      <c r="D316" s="56"/>
      <c r="E316" s="56"/>
      <c r="F316" s="56"/>
      <c r="G316" s="56"/>
      <c r="H316" s="143"/>
      <c r="I316" s="143"/>
      <c r="J316" s="56"/>
      <c r="K316" s="56"/>
      <c r="L316" s="56"/>
    </row>
    <row r="317" spans="1:12" ht="12.75" customHeight="1">
      <c r="A317" s="52"/>
      <c r="B317" s="79" t="s">
        <v>172</v>
      </c>
      <c r="C317" s="54" t="s">
        <v>21</v>
      </c>
      <c r="D317" s="67">
        <v>0</v>
      </c>
      <c r="E317" s="56">
        <v>1192</v>
      </c>
      <c r="F317" s="67">
        <v>0</v>
      </c>
      <c r="G317" s="56">
        <v>1787</v>
      </c>
      <c r="H317" s="67">
        <v>0</v>
      </c>
      <c r="I317" s="56">
        <v>1787</v>
      </c>
      <c r="J317" s="67">
        <v>0</v>
      </c>
      <c r="K317" s="56">
        <v>1944</v>
      </c>
      <c r="L317" s="56">
        <f>SUM(J317:K317)</f>
        <v>1944</v>
      </c>
    </row>
    <row r="318" spans="1:12" ht="12.75" customHeight="1">
      <c r="A318" s="52"/>
      <c r="B318" s="79" t="s">
        <v>173</v>
      </c>
      <c r="C318" s="54" t="s">
        <v>23</v>
      </c>
      <c r="D318" s="64">
        <v>0</v>
      </c>
      <c r="E318" s="63">
        <v>4</v>
      </c>
      <c r="F318" s="64">
        <v>0</v>
      </c>
      <c r="G318" s="63">
        <v>4</v>
      </c>
      <c r="H318" s="64">
        <v>0</v>
      </c>
      <c r="I318" s="63">
        <v>4</v>
      </c>
      <c r="J318" s="64">
        <v>0</v>
      </c>
      <c r="K318" s="63">
        <v>4</v>
      </c>
      <c r="L318" s="63">
        <f>SUM(J318:K318)</f>
        <v>4</v>
      </c>
    </row>
    <row r="319" spans="1:12" ht="12.75" customHeight="1">
      <c r="A319" s="61" t="s">
        <v>15</v>
      </c>
      <c r="B319" s="153">
        <v>46</v>
      </c>
      <c r="C319" s="62" t="s">
        <v>35</v>
      </c>
      <c r="D319" s="78">
        <f aca="true" t="shared" si="58" ref="D319:L319">SUM(D317:D318)</f>
        <v>0</v>
      </c>
      <c r="E319" s="55">
        <f t="shared" si="58"/>
        <v>1196</v>
      </c>
      <c r="F319" s="78">
        <f>SUM(F317:F318)</f>
        <v>0</v>
      </c>
      <c r="G319" s="55">
        <f>SUM(G317:G318)</f>
        <v>1791</v>
      </c>
      <c r="H319" s="78">
        <f t="shared" si="58"/>
        <v>0</v>
      </c>
      <c r="I319" s="55">
        <f t="shared" si="58"/>
        <v>1791</v>
      </c>
      <c r="J319" s="78">
        <f t="shared" si="58"/>
        <v>0</v>
      </c>
      <c r="K319" s="55">
        <f t="shared" si="58"/>
        <v>1948</v>
      </c>
      <c r="L319" s="55">
        <f t="shared" si="58"/>
        <v>1948</v>
      </c>
    </row>
    <row r="320" spans="2:12" ht="0.75" customHeight="1">
      <c r="B320" s="45"/>
      <c r="C320" s="46"/>
      <c r="D320" s="56"/>
      <c r="E320" s="67"/>
      <c r="F320" s="58"/>
      <c r="G320" s="58"/>
      <c r="H320" s="144"/>
      <c r="I320" s="144"/>
      <c r="J320" s="58"/>
      <c r="K320" s="58"/>
      <c r="L320" s="67"/>
    </row>
    <row r="321" spans="2:12" ht="12.75" customHeight="1">
      <c r="B321" s="45">
        <v>48</v>
      </c>
      <c r="C321" s="46" t="s">
        <v>44</v>
      </c>
      <c r="D321" s="56"/>
      <c r="E321" s="58"/>
      <c r="F321" s="56"/>
      <c r="G321" s="56"/>
      <c r="H321" s="143"/>
      <c r="I321" s="143"/>
      <c r="J321" s="56"/>
      <c r="K321" s="56"/>
      <c r="L321" s="56"/>
    </row>
    <row r="322" spans="1:12" ht="12.75" customHeight="1">
      <c r="A322" s="52"/>
      <c r="B322" s="79" t="s">
        <v>174</v>
      </c>
      <c r="C322" s="54" t="s">
        <v>21</v>
      </c>
      <c r="D322" s="67">
        <v>0</v>
      </c>
      <c r="E322" s="56">
        <v>1584</v>
      </c>
      <c r="F322" s="67">
        <v>0</v>
      </c>
      <c r="G322" s="56">
        <v>766</v>
      </c>
      <c r="H322" s="67">
        <v>0</v>
      </c>
      <c r="I322" s="56">
        <f>766-58</f>
        <v>708</v>
      </c>
      <c r="J322" s="67">
        <v>0</v>
      </c>
      <c r="K322" s="56">
        <v>390</v>
      </c>
      <c r="L322" s="56">
        <f>SUM(J322:K322)</f>
        <v>390</v>
      </c>
    </row>
    <row r="323" spans="1:12" ht="12.75" customHeight="1">
      <c r="A323" s="52"/>
      <c r="B323" s="79" t="s">
        <v>175</v>
      </c>
      <c r="C323" s="54" t="s">
        <v>23</v>
      </c>
      <c r="D323" s="67">
        <v>0</v>
      </c>
      <c r="E323" s="56">
        <v>7</v>
      </c>
      <c r="F323" s="67">
        <v>0</v>
      </c>
      <c r="G323" s="56">
        <v>7</v>
      </c>
      <c r="H323" s="67">
        <v>0</v>
      </c>
      <c r="I323" s="56">
        <v>7</v>
      </c>
      <c r="J323" s="67">
        <v>0</v>
      </c>
      <c r="K323" s="56">
        <v>8</v>
      </c>
      <c r="L323" s="56">
        <f>SUM(J323:K323)</f>
        <v>8</v>
      </c>
    </row>
    <row r="324" spans="1:12" ht="12.75" customHeight="1">
      <c r="A324" s="52" t="s">
        <v>15</v>
      </c>
      <c r="B324" s="79">
        <v>48</v>
      </c>
      <c r="C324" s="54" t="s">
        <v>44</v>
      </c>
      <c r="D324" s="78">
        <f aca="true" t="shared" si="59" ref="D324:L324">SUM(D322:D323)</f>
        <v>0</v>
      </c>
      <c r="E324" s="55">
        <f t="shared" si="59"/>
        <v>1591</v>
      </c>
      <c r="F324" s="78">
        <f>SUM(F322:F323)</f>
        <v>0</v>
      </c>
      <c r="G324" s="55">
        <f>SUM(G322:G323)</f>
        <v>773</v>
      </c>
      <c r="H324" s="78">
        <f t="shared" si="59"/>
        <v>0</v>
      </c>
      <c r="I324" s="55">
        <f t="shared" si="59"/>
        <v>715</v>
      </c>
      <c r="J324" s="78">
        <f t="shared" si="59"/>
        <v>0</v>
      </c>
      <c r="K324" s="55">
        <f t="shared" si="59"/>
        <v>398</v>
      </c>
      <c r="L324" s="55">
        <f t="shared" si="59"/>
        <v>398</v>
      </c>
    </row>
    <row r="325" spans="1:12" ht="12.75" customHeight="1">
      <c r="A325" s="52" t="s">
        <v>15</v>
      </c>
      <c r="B325" s="72">
        <v>74</v>
      </c>
      <c r="C325" s="54" t="s">
        <v>166</v>
      </c>
      <c r="D325" s="75">
        <f aca="true" t="shared" si="60" ref="D325:L325">D324+D319+D314</f>
        <v>7344</v>
      </c>
      <c r="E325" s="75">
        <f t="shared" si="60"/>
        <v>3957</v>
      </c>
      <c r="F325" s="75">
        <f>F324+F319+F314</f>
        <v>10845</v>
      </c>
      <c r="G325" s="75">
        <f>G324+G319+G314</f>
        <v>3934</v>
      </c>
      <c r="H325" s="75">
        <f t="shared" si="60"/>
        <v>10845</v>
      </c>
      <c r="I325" s="75">
        <f t="shared" si="60"/>
        <v>3876</v>
      </c>
      <c r="J325" s="75">
        <f t="shared" si="60"/>
        <v>20318</v>
      </c>
      <c r="K325" s="75">
        <f t="shared" si="60"/>
        <v>3899</v>
      </c>
      <c r="L325" s="75">
        <f t="shared" si="60"/>
        <v>24217</v>
      </c>
    </row>
    <row r="326" spans="1:12" ht="12.75" customHeight="1">
      <c r="A326" s="52" t="s">
        <v>15</v>
      </c>
      <c r="B326" s="83">
        <v>0.109</v>
      </c>
      <c r="C326" s="71" t="s">
        <v>165</v>
      </c>
      <c r="D326" s="55">
        <f aca="true" t="shared" si="61" ref="D326:L326">D325</f>
        <v>7344</v>
      </c>
      <c r="E326" s="55">
        <f t="shared" si="61"/>
        <v>3957</v>
      </c>
      <c r="F326" s="55">
        <f>F325</f>
        <v>10845</v>
      </c>
      <c r="G326" s="55">
        <f>G325</f>
        <v>3934</v>
      </c>
      <c r="H326" s="55">
        <f t="shared" si="61"/>
        <v>10845</v>
      </c>
      <c r="I326" s="55">
        <f t="shared" si="61"/>
        <v>3876</v>
      </c>
      <c r="J326" s="55">
        <f t="shared" si="61"/>
        <v>20318</v>
      </c>
      <c r="K326" s="55">
        <f t="shared" si="61"/>
        <v>3899</v>
      </c>
      <c r="L326" s="55">
        <f t="shared" si="61"/>
        <v>24217</v>
      </c>
    </row>
    <row r="327" spans="1:12" ht="9.75" customHeight="1">
      <c r="A327" s="52"/>
      <c r="B327" s="83"/>
      <c r="C327" s="71"/>
      <c r="D327" s="56"/>
      <c r="E327" s="56"/>
      <c r="F327" s="56"/>
      <c r="G327" s="56"/>
      <c r="H327" s="143"/>
      <c r="I327" s="143"/>
      <c r="J327" s="56"/>
      <c r="K327" s="56"/>
      <c r="L327" s="56"/>
    </row>
    <row r="328" spans="1:12" ht="12.75" customHeight="1">
      <c r="A328" s="52"/>
      <c r="B328" s="83">
        <v>0.113</v>
      </c>
      <c r="C328" s="71" t="s">
        <v>368</v>
      </c>
      <c r="D328" s="49"/>
      <c r="E328" s="49"/>
      <c r="F328" s="49"/>
      <c r="G328" s="49"/>
      <c r="H328" s="141"/>
      <c r="I328" s="141"/>
      <c r="J328" s="49"/>
      <c r="K328" s="49"/>
      <c r="L328" s="49"/>
    </row>
    <row r="329" spans="1:12" ht="12.75">
      <c r="A329" s="52"/>
      <c r="B329" s="79">
        <v>75</v>
      </c>
      <c r="C329" s="54" t="s">
        <v>176</v>
      </c>
      <c r="D329" s="49"/>
      <c r="E329" s="49"/>
      <c r="F329" s="49"/>
      <c r="G329" s="49"/>
      <c r="H329" s="141"/>
      <c r="I329" s="141"/>
      <c r="J329" s="49"/>
      <c r="K329" s="49"/>
      <c r="L329" s="49"/>
    </row>
    <row r="330" spans="1:12" ht="12.75">
      <c r="A330" s="52"/>
      <c r="B330" s="79">
        <v>44</v>
      </c>
      <c r="C330" s="54" t="s">
        <v>19</v>
      </c>
      <c r="D330" s="56"/>
      <c r="E330" s="56"/>
      <c r="F330" s="56"/>
      <c r="G330" s="56"/>
      <c r="H330" s="143"/>
      <c r="I330" s="143"/>
      <c r="J330" s="56"/>
      <c r="K330" s="56"/>
      <c r="L330" s="56"/>
    </row>
    <row r="331" spans="1:12" ht="12.75" customHeight="1">
      <c r="A331" s="52"/>
      <c r="B331" s="79" t="s">
        <v>177</v>
      </c>
      <c r="C331" s="54" t="s">
        <v>21</v>
      </c>
      <c r="D331" s="56">
        <v>402</v>
      </c>
      <c r="E331" s="67">
        <v>0</v>
      </c>
      <c r="F331" s="67">
        <v>0</v>
      </c>
      <c r="G331" s="67">
        <v>0</v>
      </c>
      <c r="H331" s="58">
        <v>196</v>
      </c>
      <c r="I331" s="67">
        <v>0</v>
      </c>
      <c r="J331" s="58">
        <v>1646</v>
      </c>
      <c r="K331" s="67">
        <v>0</v>
      </c>
      <c r="L331" s="58">
        <f>SUM(J331:K331)</f>
        <v>1646</v>
      </c>
    </row>
    <row r="332" spans="2:12" ht="25.5">
      <c r="B332" s="48" t="s">
        <v>178</v>
      </c>
      <c r="C332" s="46" t="s">
        <v>238</v>
      </c>
      <c r="D332" s="49">
        <v>677</v>
      </c>
      <c r="E332" s="67">
        <v>0</v>
      </c>
      <c r="F332" s="56">
        <v>1598</v>
      </c>
      <c r="G332" s="67">
        <v>0</v>
      </c>
      <c r="H332" s="56">
        <v>1598</v>
      </c>
      <c r="I332" s="67">
        <v>0</v>
      </c>
      <c r="J332" s="56">
        <v>10000</v>
      </c>
      <c r="K332" s="67">
        <v>0</v>
      </c>
      <c r="L332" s="56">
        <f>SUM(J332:K332)</f>
        <v>10000</v>
      </c>
    </row>
    <row r="333" spans="2:12" ht="25.5">
      <c r="B333" s="48" t="s">
        <v>179</v>
      </c>
      <c r="C333" s="46" t="s">
        <v>180</v>
      </c>
      <c r="D333" s="50">
        <v>644</v>
      </c>
      <c r="E333" s="67">
        <v>0</v>
      </c>
      <c r="F333" s="58">
        <v>500</v>
      </c>
      <c r="G333" s="67">
        <v>0</v>
      </c>
      <c r="H333" s="58">
        <v>500</v>
      </c>
      <c r="I333" s="67">
        <v>0</v>
      </c>
      <c r="J333" s="67">
        <v>0</v>
      </c>
      <c r="K333" s="67">
        <v>0</v>
      </c>
      <c r="L333" s="67">
        <f>SUM(J333:K333)</f>
        <v>0</v>
      </c>
    </row>
    <row r="334" spans="2:12" ht="38.25">
      <c r="B334" s="152" t="s">
        <v>349</v>
      </c>
      <c r="C334" s="134" t="s">
        <v>316</v>
      </c>
      <c r="D334" s="51">
        <v>0</v>
      </c>
      <c r="E334" s="67">
        <v>0</v>
      </c>
      <c r="F334" s="67">
        <v>0</v>
      </c>
      <c r="G334" s="67">
        <v>0</v>
      </c>
      <c r="H334" s="58">
        <f>500</f>
        <v>500</v>
      </c>
      <c r="I334" s="67">
        <v>0</v>
      </c>
      <c r="J334" s="58">
        <v>857</v>
      </c>
      <c r="K334" s="67">
        <v>0</v>
      </c>
      <c r="L334" s="58">
        <f>SUM(J334:K334)</f>
        <v>857</v>
      </c>
    </row>
    <row r="335" spans="1:12" ht="12.75" customHeight="1">
      <c r="A335" s="52" t="s">
        <v>15</v>
      </c>
      <c r="B335" s="79">
        <v>44</v>
      </c>
      <c r="C335" s="54" t="s">
        <v>19</v>
      </c>
      <c r="D335" s="77">
        <f>SUM(D331:D333)</f>
        <v>1723</v>
      </c>
      <c r="E335" s="78">
        <f>SUM(E331:E333)</f>
        <v>0</v>
      </c>
      <c r="F335" s="77">
        <f>SUM(F331:F334)</f>
        <v>2098</v>
      </c>
      <c r="G335" s="78">
        <f aca="true" t="shared" si="62" ref="G335:L335">SUM(G331:G334)</f>
        <v>0</v>
      </c>
      <c r="H335" s="77">
        <f t="shared" si="62"/>
        <v>2794</v>
      </c>
      <c r="I335" s="78">
        <f t="shared" si="62"/>
        <v>0</v>
      </c>
      <c r="J335" s="77">
        <f t="shared" si="62"/>
        <v>12503</v>
      </c>
      <c r="K335" s="78">
        <f t="shared" si="62"/>
        <v>0</v>
      </c>
      <c r="L335" s="77">
        <f t="shared" si="62"/>
        <v>12503</v>
      </c>
    </row>
    <row r="336" spans="1:12" ht="12.75" customHeight="1">
      <c r="A336" s="52" t="s">
        <v>15</v>
      </c>
      <c r="B336" s="79">
        <v>75</v>
      </c>
      <c r="C336" s="54" t="s">
        <v>176</v>
      </c>
      <c r="D336" s="77">
        <f aca="true" t="shared" si="63" ref="D336:L337">D335</f>
        <v>1723</v>
      </c>
      <c r="E336" s="78">
        <f t="shared" si="63"/>
        <v>0</v>
      </c>
      <c r="F336" s="77">
        <f>F335</f>
        <v>2098</v>
      </c>
      <c r="G336" s="78">
        <f>G335</f>
        <v>0</v>
      </c>
      <c r="H336" s="77">
        <f t="shared" si="63"/>
        <v>2794</v>
      </c>
      <c r="I336" s="78">
        <f t="shared" si="63"/>
        <v>0</v>
      </c>
      <c r="J336" s="77">
        <f t="shared" si="63"/>
        <v>12503</v>
      </c>
      <c r="K336" s="78">
        <f t="shared" si="63"/>
        <v>0</v>
      </c>
      <c r="L336" s="77">
        <f t="shared" si="63"/>
        <v>12503</v>
      </c>
    </row>
    <row r="337" spans="1:12" ht="12.75" customHeight="1">
      <c r="A337" s="52" t="s">
        <v>15</v>
      </c>
      <c r="B337" s="83">
        <v>0.113</v>
      </c>
      <c r="C337" s="71" t="s">
        <v>257</v>
      </c>
      <c r="D337" s="77">
        <f t="shared" si="63"/>
        <v>1723</v>
      </c>
      <c r="E337" s="78">
        <f t="shared" si="63"/>
        <v>0</v>
      </c>
      <c r="F337" s="77">
        <f>F336</f>
        <v>2098</v>
      </c>
      <c r="G337" s="78">
        <f>G336</f>
        <v>0</v>
      </c>
      <c r="H337" s="77">
        <f t="shared" si="63"/>
        <v>2794</v>
      </c>
      <c r="I337" s="78">
        <f t="shared" si="63"/>
        <v>0</v>
      </c>
      <c r="J337" s="77">
        <f t="shared" si="63"/>
        <v>12503</v>
      </c>
      <c r="K337" s="78">
        <f t="shared" si="63"/>
        <v>0</v>
      </c>
      <c r="L337" s="77">
        <f t="shared" si="63"/>
        <v>12503</v>
      </c>
    </row>
    <row r="338" spans="1:12" ht="9.75" customHeight="1">
      <c r="A338" s="52"/>
      <c r="B338" s="83"/>
      <c r="C338" s="71"/>
      <c r="D338" s="56"/>
      <c r="E338" s="67"/>
      <c r="F338" s="56"/>
      <c r="G338" s="67"/>
      <c r="H338" s="56"/>
      <c r="I338" s="67"/>
      <c r="J338" s="56"/>
      <c r="K338" s="67"/>
      <c r="L338" s="56"/>
    </row>
    <row r="339" spans="1:12" ht="12.75" customHeight="1">
      <c r="A339" s="52"/>
      <c r="B339" s="88">
        <v>0.8</v>
      </c>
      <c r="C339" s="71" t="s">
        <v>181</v>
      </c>
      <c r="D339" s="49"/>
      <c r="E339" s="49"/>
      <c r="F339" s="49"/>
      <c r="G339" s="49"/>
      <c r="H339" s="141"/>
      <c r="I339" s="141"/>
      <c r="J339" s="49"/>
      <c r="K339" s="49"/>
      <c r="L339" s="49"/>
    </row>
    <row r="340" spans="1:12" ht="12.75" customHeight="1">
      <c r="A340" s="52"/>
      <c r="B340" s="72">
        <v>76</v>
      </c>
      <c r="C340" s="54" t="s">
        <v>254</v>
      </c>
      <c r="D340" s="49"/>
      <c r="E340" s="49"/>
      <c r="F340" s="49"/>
      <c r="G340" s="49"/>
      <c r="H340" s="141"/>
      <c r="I340" s="141"/>
      <c r="J340" s="49"/>
      <c r="K340" s="49"/>
      <c r="L340" s="49"/>
    </row>
    <row r="341" spans="1:12" ht="12.75" customHeight="1">
      <c r="A341" s="52"/>
      <c r="B341" s="57" t="s">
        <v>182</v>
      </c>
      <c r="C341" s="54" t="s">
        <v>57</v>
      </c>
      <c r="D341" s="51">
        <v>0</v>
      </c>
      <c r="E341" s="49">
        <v>40</v>
      </c>
      <c r="F341" s="51">
        <v>0</v>
      </c>
      <c r="G341" s="49">
        <v>50</v>
      </c>
      <c r="H341" s="51">
        <v>0</v>
      </c>
      <c r="I341" s="49">
        <v>50</v>
      </c>
      <c r="J341" s="51">
        <v>0</v>
      </c>
      <c r="K341" s="49">
        <v>4</v>
      </c>
      <c r="L341" s="49">
        <f>SUM(J341:K341)</f>
        <v>4</v>
      </c>
    </row>
    <row r="342" spans="1:12" ht="12.75" customHeight="1">
      <c r="A342" s="52" t="s">
        <v>15</v>
      </c>
      <c r="B342" s="72">
        <v>76</v>
      </c>
      <c r="C342" s="54" t="s">
        <v>255</v>
      </c>
      <c r="D342" s="78">
        <f aca="true" t="shared" si="64" ref="D342:L343">D341</f>
        <v>0</v>
      </c>
      <c r="E342" s="55">
        <f t="shared" si="64"/>
        <v>40</v>
      </c>
      <c r="F342" s="78">
        <f>F341</f>
        <v>0</v>
      </c>
      <c r="G342" s="55">
        <f>G341</f>
        <v>50</v>
      </c>
      <c r="H342" s="78">
        <f t="shared" si="64"/>
        <v>0</v>
      </c>
      <c r="I342" s="55">
        <f t="shared" si="64"/>
        <v>50</v>
      </c>
      <c r="J342" s="78">
        <f t="shared" si="64"/>
        <v>0</v>
      </c>
      <c r="K342" s="55">
        <f t="shared" si="64"/>
        <v>4</v>
      </c>
      <c r="L342" s="55">
        <f t="shared" si="64"/>
        <v>4</v>
      </c>
    </row>
    <row r="343" spans="1:12" ht="12.75" customHeight="1">
      <c r="A343" s="6" t="s">
        <v>15</v>
      </c>
      <c r="B343" s="88">
        <v>0.8</v>
      </c>
      <c r="C343" s="40" t="s">
        <v>181</v>
      </c>
      <c r="D343" s="78">
        <f>D342</f>
        <v>0</v>
      </c>
      <c r="E343" s="55">
        <f t="shared" si="64"/>
        <v>40</v>
      </c>
      <c r="F343" s="78">
        <f>F342</f>
        <v>0</v>
      </c>
      <c r="G343" s="55">
        <f>G342</f>
        <v>50</v>
      </c>
      <c r="H343" s="78">
        <f t="shared" si="64"/>
        <v>0</v>
      </c>
      <c r="I343" s="55">
        <f t="shared" si="64"/>
        <v>50</v>
      </c>
      <c r="J343" s="78">
        <f t="shared" si="64"/>
        <v>0</v>
      </c>
      <c r="K343" s="55">
        <f t="shared" si="64"/>
        <v>4</v>
      </c>
      <c r="L343" s="55">
        <f t="shared" si="64"/>
        <v>4</v>
      </c>
    </row>
    <row r="344" spans="1:12" ht="12.75" customHeight="1">
      <c r="A344" s="85" t="s">
        <v>15</v>
      </c>
      <c r="B344" s="84">
        <v>2403</v>
      </c>
      <c r="C344" s="71" t="s">
        <v>2</v>
      </c>
      <c r="D344" s="77">
        <f>D343+D337+D326+D303+D265+D249+D221+D199+D164+D59+D113</f>
        <v>120483</v>
      </c>
      <c r="E344" s="77">
        <f aca="true" t="shared" si="65" ref="E344:L344">E343+E337+E326+E303+E265+E249+E221+E199+E164+E59+E113</f>
        <v>164134</v>
      </c>
      <c r="F344" s="77">
        <f t="shared" si="65"/>
        <v>120224</v>
      </c>
      <c r="G344" s="77">
        <f t="shared" si="65"/>
        <v>156075</v>
      </c>
      <c r="H344" s="77">
        <f t="shared" si="65"/>
        <v>172862</v>
      </c>
      <c r="I344" s="77">
        <f t="shared" si="65"/>
        <v>183400</v>
      </c>
      <c r="J344" s="77">
        <f t="shared" si="65"/>
        <v>137571</v>
      </c>
      <c r="K344" s="77">
        <f t="shared" si="65"/>
        <v>184517</v>
      </c>
      <c r="L344" s="77">
        <f t="shared" si="65"/>
        <v>322088</v>
      </c>
    </row>
    <row r="345" spans="1:12" ht="9.75" customHeight="1">
      <c r="A345" s="85"/>
      <c r="B345" s="84"/>
      <c r="C345" s="71"/>
      <c r="D345" s="56"/>
      <c r="E345" s="56"/>
      <c r="F345" s="56"/>
      <c r="G345" s="56"/>
      <c r="H345" s="143"/>
      <c r="I345" s="143"/>
      <c r="J345" s="56"/>
      <c r="K345" s="56"/>
      <c r="L345" s="56"/>
    </row>
    <row r="346" spans="1:12" ht="12.75" customHeight="1">
      <c r="A346" s="6" t="s">
        <v>17</v>
      </c>
      <c r="B346" s="42">
        <v>2404</v>
      </c>
      <c r="C346" s="40" t="s">
        <v>3</v>
      </c>
      <c r="D346" s="49"/>
      <c r="E346" s="49"/>
      <c r="F346" s="49"/>
      <c r="G346" s="49"/>
      <c r="H346" s="141"/>
      <c r="I346" s="141"/>
      <c r="J346" s="49"/>
      <c r="K346" s="49"/>
      <c r="L346" s="49"/>
    </row>
    <row r="347" spans="2:12" ht="12.75" customHeight="1">
      <c r="B347" s="88">
        <v>0.001</v>
      </c>
      <c r="C347" s="44" t="s">
        <v>193</v>
      </c>
      <c r="D347" s="49"/>
      <c r="E347" s="49"/>
      <c r="F347" s="49"/>
      <c r="G347" s="49"/>
      <c r="H347" s="141"/>
      <c r="I347" s="141"/>
      <c r="J347" s="49"/>
      <c r="K347" s="49"/>
      <c r="L347" s="49"/>
    </row>
    <row r="348" spans="1:12" ht="12.75" customHeight="1">
      <c r="A348" s="52"/>
      <c r="B348" s="79">
        <v>60</v>
      </c>
      <c r="C348" s="54" t="s">
        <v>18</v>
      </c>
      <c r="D348" s="56"/>
      <c r="E348" s="56"/>
      <c r="F348" s="56"/>
      <c r="G348" s="56"/>
      <c r="H348" s="143"/>
      <c r="I348" s="143"/>
      <c r="J348" s="56"/>
      <c r="K348" s="56"/>
      <c r="L348" s="56"/>
    </row>
    <row r="349" spans="1:12" ht="12.75" customHeight="1">
      <c r="A349" s="52"/>
      <c r="B349" s="79">
        <v>44</v>
      </c>
      <c r="C349" s="54" t="s">
        <v>19</v>
      </c>
      <c r="D349" s="56"/>
      <c r="E349" s="56"/>
      <c r="F349" s="56"/>
      <c r="G349" s="56"/>
      <c r="H349" s="143"/>
      <c r="I349" s="143"/>
      <c r="J349" s="56"/>
      <c r="K349" s="56"/>
      <c r="L349" s="56"/>
    </row>
    <row r="350" spans="1:12" ht="12.75" customHeight="1">
      <c r="A350" s="61"/>
      <c r="B350" s="151" t="s">
        <v>20</v>
      </c>
      <c r="C350" s="62" t="s">
        <v>21</v>
      </c>
      <c r="D350" s="63">
        <v>5099</v>
      </c>
      <c r="E350" s="75">
        <v>1669</v>
      </c>
      <c r="F350" s="75">
        <v>3000</v>
      </c>
      <c r="G350" s="63">
        <v>1743</v>
      </c>
      <c r="H350" s="63">
        <v>5186</v>
      </c>
      <c r="I350" s="63">
        <v>1743</v>
      </c>
      <c r="J350" s="75">
        <v>2454</v>
      </c>
      <c r="K350" s="63">
        <v>1984</v>
      </c>
      <c r="L350" s="63">
        <f>SUM(J350:K350)</f>
        <v>4438</v>
      </c>
    </row>
    <row r="351" spans="1:12" ht="12.75" customHeight="1">
      <c r="A351" s="52"/>
      <c r="B351" s="57" t="s">
        <v>183</v>
      </c>
      <c r="C351" s="54" t="s">
        <v>53</v>
      </c>
      <c r="D351" s="56">
        <v>299</v>
      </c>
      <c r="E351" s="67">
        <v>0</v>
      </c>
      <c r="F351" s="58">
        <v>100</v>
      </c>
      <c r="G351" s="67">
        <v>0</v>
      </c>
      <c r="H351" s="56">
        <v>100</v>
      </c>
      <c r="I351" s="67">
        <v>0</v>
      </c>
      <c r="J351" s="58">
        <v>749</v>
      </c>
      <c r="K351" s="67">
        <v>0</v>
      </c>
      <c r="L351" s="58">
        <f>SUM(J351:K351)</f>
        <v>749</v>
      </c>
    </row>
    <row r="352" spans="2:12" ht="12.75" customHeight="1">
      <c r="B352" s="48" t="s">
        <v>24</v>
      </c>
      <c r="C352" s="46" t="s">
        <v>25</v>
      </c>
      <c r="D352" s="51">
        <v>0</v>
      </c>
      <c r="E352" s="67">
        <v>0</v>
      </c>
      <c r="F352" s="50">
        <v>700</v>
      </c>
      <c r="G352" s="51">
        <v>0</v>
      </c>
      <c r="H352" s="50">
        <v>1000</v>
      </c>
      <c r="I352" s="51">
        <v>0</v>
      </c>
      <c r="J352" s="51">
        <v>0</v>
      </c>
      <c r="K352" s="51">
        <v>0</v>
      </c>
      <c r="L352" s="51">
        <f>SUM(J352:K352)</f>
        <v>0</v>
      </c>
    </row>
    <row r="353" spans="1:12" ht="12.75" customHeight="1">
      <c r="A353" s="52" t="s">
        <v>15</v>
      </c>
      <c r="B353" s="79">
        <v>44</v>
      </c>
      <c r="C353" s="54" t="s">
        <v>19</v>
      </c>
      <c r="D353" s="55">
        <f aca="true" t="shared" si="66" ref="D353:L353">SUM(D350:D352)</f>
        <v>5398</v>
      </c>
      <c r="E353" s="55">
        <f t="shared" si="66"/>
        <v>1669</v>
      </c>
      <c r="F353" s="55">
        <f t="shared" si="66"/>
        <v>3800</v>
      </c>
      <c r="G353" s="55">
        <f t="shared" si="66"/>
        <v>1743</v>
      </c>
      <c r="H353" s="55">
        <f t="shared" si="66"/>
        <v>6286</v>
      </c>
      <c r="I353" s="55">
        <f t="shared" si="66"/>
        <v>1743</v>
      </c>
      <c r="J353" s="55">
        <f t="shared" si="66"/>
        <v>3203</v>
      </c>
      <c r="K353" s="55">
        <f t="shared" si="66"/>
        <v>1984</v>
      </c>
      <c r="L353" s="55">
        <f t="shared" si="66"/>
        <v>5187</v>
      </c>
    </row>
    <row r="354" spans="1:12" ht="12.75">
      <c r="A354" s="52"/>
      <c r="B354" s="57"/>
      <c r="C354" s="54"/>
      <c r="D354" s="49"/>
      <c r="E354" s="49"/>
      <c r="F354" s="49"/>
      <c r="G354" s="49"/>
      <c r="H354" s="141"/>
      <c r="I354" s="141"/>
      <c r="J354" s="49"/>
      <c r="K354" s="49"/>
      <c r="L354" s="49"/>
    </row>
    <row r="355" spans="1:12" ht="12.75" customHeight="1">
      <c r="A355" s="52"/>
      <c r="B355" s="79">
        <v>45</v>
      </c>
      <c r="C355" s="54" t="s">
        <v>30</v>
      </c>
      <c r="D355" s="49"/>
      <c r="E355" s="49"/>
      <c r="F355" s="49"/>
      <c r="G355" s="49"/>
      <c r="H355" s="141"/>
      <c r="I355" s="141"/>
      <c r="J355" s="49"/>
      <c r="K355" s="49"/>
      <c r="L355" s="49"/>
    </row>
    <row r="356" spans="1:12" ht="12.75" customHeight="1">
      <c r="A356" s="52"/>
      <c r="B356" s="57" t="s">
        <v>31</v>
      </c>
      <c r="C356" s="54" t="s">
        <v>21</v>
      </c>
      <c r="D356" s="51">
        <v>0</v>
      </c>
      <c r="E356" s="49">
        <v>2400</v>
      </c>
      <c r="F356" s="51">
        <v>0</v>
      </c>
      <c r="G356" s="49">
        <v>2716</v>
      </c>
      <c r="H356" s="51">
        <v>0</v>
      </c>
      <c r="I356" s="49">
        <f>2716-26</f>
        <v>2690</v>
      </c>
      <c r="J356" s="51">
        <v>0</v>
      </c>
      <c r="K356" s="49">
        <v>3026</v>
      </c>
      <c r="L356" s="49">
        <f>SUM(J356:K356)</f>
        <v>3026</v>
      </c>
    </row>
    <row r="357" spans="1:12" ht="12.75" customHeight="1">
      <c r="A357" s="52" t="s">
        <v>15</v>
      </c>
      <c r="B357" s="79">
        <v>45</v>
      </c>
      <c r="C357" s="54" t="s">
        <v>30</v>
      </c>
      <c r="D357" s="78">
        <f aca="true" t="shared" si="67" ref="D357:L357">SUM(D356:D356)</f>
        <v>0</v>
      </c>
      <c r="E357" s="55">
        <f t="shared" si="67"/>
        <v>2400</v>
      </c>
      <c r="F357" s="78">
        <f>SUM(F356:F356)</f>
        <v>0</v>
      </c>
      <c r="G357" s="55">
        <f>SUM(G356:G356)</f>
        <v>2716</v>
      </c>
      <c r="H357" s="78">
        <f t="shared" si="67"/>
        <v>0</v>
      </c>
      <c r="I357" s="55">
        <f t="shared" si="67"/>
        <v>2690</v>
      </c>
      <c r="J357" s="78">
        <f t="shared" si="67"/>
        <v>0</v>
      </c>
      <c r="K357" s="55">
        <f t="shared" si="67"/>
        <v>3026</v>
      </c>
      <c r="L357" s="55">
        <f t="shared" si="67"/>
        <v>3026</v>
      </c>
    </row>
    <row r="358" spans="1:12" ht="9.75" customHeight="1">
      <c r="A358" s="52"/>
      <c r="B358" s="57"/>
      <c r="C358" s="90"/>
      <c r="D358" s="49"/>
      <c r="E358" s="49"/>
      <c r="F358" s="49"/>
      <c r="G358" s="49"/>
      <c r="H358" s="141"/>
      <c r="I358" s="141"/>
      <c r="J358" s="49"/>
      <c r="K358" s="49"/>
      <c r="L358" s="49"/>
    </row>
    <row r="359" spans="1:12" ht="12.75" customHeight="1">
      <c r="A359" s="52"/>
      <c r="B359" s="79">
        <v>47</v>
      </c>
      <c r="C359" s="54" t="s">
        <v>39</v>
      </c>
      <c r="D359" s="49"/>
      <c r="E359" s="49"/>
      <c r="F359" s="49"/>
      <c r="G359" s="49"/>
      <c r="H359" s="141"/>
      <c r="I359" s="141"/>
      <c r="J359" s="49"/>
      <c r="K359" s="49"/>
      <c r="L359" s="49"/>
    </row>
    <row r="360" spans="1:12" ht="12.75" customHeight="1">
      <c r="A360" s="52"/>
      <c r="B360" s="57" t="s">
        <v>40</v>
      </c>
      <c r="C360" s="54" t="s">
        <v>21</v>
      </c>
      <c r="D360" s="56">
        <v>762</v>
      </c>
      <c r="E360" s="67">
        <v>0</v>
      </c>
      <c r="F360" s="58">
        <v>2250</v>
      </c>
      <c r="G360" s="67">
        <v>0</v>
      </c>
      <c r="H360" s="56">
        <v>2250</v>
      </c>
      <c r="I360" s="67">
        <v>0</v>
      </c>
      <c r="J360" s="58">
        <v>2415</v>
      </c>
      <c r="K360" s="67">
        <v>0</v>
      </c>
      <c r="L360" s="58">
        <f>SUM(J360:K360)</f>
        <v>2415</v>
      </c>
    </row>
    <row r="361" spans="1:12" ht="12.75" customHeight="1">
      <c r="A361" s="52"/>
      <c r="B361" s="57" t="s">
        <v>184</v>
      </c>
      <c r="C361" s="54" t="s">
        <v>53</v>
      </c>
      <c r="D361" s="56">
        <v>199</v>
      </c>
      <c r="E361" s="67">
        <v>0</v>
      </c>
      <c r="F361" s="58">
        <v>300</v>
      </c>
      <c r="G361" s="67">
        <v>0</v>
      </c>
      <c r="H361" s="56">
        <v>300</v>
      </c>
      <c r="I361" s="67">
        <v>0</v>
      </c>
      <c r="J361" s="58">
        <v>286</v>
      </c>
      <c r="K361" s="67">
        <v>0</v>
      </c>
      <c r="L361" s="58">
        <f>SUM(J361:K361)</f>
        <v>286</v>
      </c>
    </row>
    <row r="362" spans="1:12" ht="12.75">
      <c r="A362" s="52"/>
      <c r="B362" s="57" t="s">
        <v>42</v>
      </c>
      <c r="C362" s="54" t="s">
        <v>25</v>
      </c>
      <c r="D362" s="67">
        <v>0</v>
      </c>
      <c r="E362" s="67">
        <v>0</v>
      </c>
      <c r="F362" s="58">
        <v>300</v>
      </c>
      <c r="G362" s="67">
        <v>0</v>
      </c>
      <c r="H362" s="58">
        <v>300</v>
      </c>
      <c r="I362" s="67">
        <v>0</v>
      </c>
      <c r="J362" s="67">
        <v>0</v>
      </c>
      <c r="K362" s="67">
        <v>0</v>
      </c>
      <c r="L362" s="67">
        <f>SUM(J362:K362)</f>
        <v>0</v>
      </c>
    </row>
    <row r="363" spans="1:12" ht="12.75">
      <c r="A363" s="52" t="s">
        <v>15</v>
      </c>
      <c r="B363" s="79">
        <v>47</v>
      </c>
      <c r="C363" s="54" t="s">
        <v>39</v>
      </c>
      <c r="D363" s="55">
        <f aca="true" t="shared" si="68" ref="D363:L363">SUM(D360:D362)</f>
        <v>961</v>
      </c>
      <c r="E363" s="78">
        <f t="shared" si="68"/>
        <v>0</v>
      </c>
      <c r="F363" s="55">
        <f t="shared" si="68"/>
        <v>2850</v>
      </c>
      <c r="G363" s="78">
        <f t="shared" si="68"/>
        <v>0</v>
      </c>
      <c r="H363" s="55">
        <f t="shared" si="68"/>
        <v>2850</v>
      </c>
      <c r="I363" s="78">
        <f t="shared" si="68"/>
        <v>0</v>
      </c>
      <c r="J363" s="55">
        <f t="shared" si="68"/>
        <v>2701</v>
      </c>
      <c r="K363" s="78">
        <f t="shared" si="68"/>
        <v>0</v>
      </c>
      <c r="L363" s="55">
        <f t="shared" si="68"/>
        <v>2701</v>
      </c>
    </row>
    <row r="364" spans="1:12" ht="12.75">
      <c r="A364" s="52" t="s">
        <v>15</v>
      </c>
      <c r="B364" s="79">
        <v>60</v>
      </c>
      <c r="C364" s="54" t="s">
        <v>18</v>
      </c>
      <c r="D364" s="55">
        <f aca="true" t="shared" si="69" ref="D364:L364">D363+D357+D353+D348</f>
        <v>6359</v>
      </c>
      <c r="E364" s="55">
        <f t="shared" si="69"/>
        <v>4069</v>
      </c>
      <c r="F364" s="55">
        <f t="shared" si="69"/>
        <v>6650</v>
      </c>
      <c r="G364" s="55">
        <f t="shared" si="69"/>
        <v>4459</v>
      </c>
      <c r="H364" s="55">
        <f t="shared" si="69"/>
        <v>9136</v>
      </c>
      <c r="I364" s="55">
        <f t="shared" si="69"/>
        <v>4433</v>
      </c>
      <c r="J364" s="55">
        <f t="shared" si="69"/>
        <v>5904</v>
      </c>
      <c r="K364" s="55">
        <f t="shared" si="69"/>
        <v>5010</v>
      </c>
      <c r="L364" s="55">
        <f t="shared" si="69"/>
        <v>10914</v>
      </c>
    </row>
    <row r="365" spans="1:12" ht="12.75">
      <c r="A365" s="52" t="s">
        <v>15</v>
      </c>
      <c r="B365" s="88">
        <v>0.001</v>
      </c>
      <c r="C365" s="69" t="s">
        <v>193</v>
      </c>
      <c r="D365" s="75">
        <f>D364</f>
        <v>6359</v>
      </c>
      <c r="E365" s="75">
        <f aca="true" t="shared" si="70" ref="E365:L365">E364</f>
        <v>4069</v>
      </c>
      <c r="F365" s="75">
        <f t="shared" si="70"/>
        <v>6650</v>
      </c>
      <c r="G365" s="75">
        <f t="shared" si="70"/>
        <v>4459</v>
      </c>
      <c r="H365" s="75">
        <f t="shared" si="70"/>
        <v>9136</v>
      </c>
      <c r="I365" s="75">
        <f t="shared" si="70"/>
        <v>4433</v>
      </c>
      <c r="J365" s="75">
        <f t="shared" si="70"/>
        <v>5904</v>
      </c>
      <c r="K365" s="75">
        <f t="shared" si="70"/>
        <v>5010</v>
      </c>
      <c r="L365" s="75">
        <f t="shared" si="70"/>
        <v>10914</v>
      </c>
    </row>
    <row r="366" spans="1:12" ht="12.75">
      <c r="A366" s="52"/>
      <c r="B366" s="88"/>
      <c r="C366" s="69"/>
      <c r="D366" s="58"/>
      <c r="E366" s="58"/>
      <c r="F366" s="58"/>
      <c r="G366" s="58"/>
      <c r="H366" s="58"/>
      <c r="I366" s="58"/>
      <c r="J366" s="58"/>
      <c r="K366" s="58"/>
      <c r="L366" s="58"/>
    </row>
    <row r="367" spans="2:12" ht="12.75">
      <c r="B367" s="88">
        <v>0.102</v>
      </c>
      <c r="C367" s="40" t="s">
        <v>185</v>
      </c>
      <c r="D367" s="56"/>
      <c r="E367" s="56"/>
      <c r="F367" s="56"/>
      <c r="G367" s="56"/>
      <c r="H367" s="143"/>
      <c r="I367" s="143"/>
      <c r="J367" s="56"/>
      <c r="K367" s="56"/>
      <c r="L367" s="56"/>
    </row>
    <row r="368" spans="2:12" ht="12.75">
      <c r="B368" s="7">
        <v>62</v>
      </c>
      <c r="C368" s="46" t="s">
        <v>186</v>
      </c>
      <c r="D368" s="56"/>
      <c r="E368" s="56"/>
      <c r="F368" s="56"/>
      <c r="G368" s="56"/>
      <c r="H368" s="143"/>
      <c r="I368" s="143"/>
      <c r="J368" s="56"/>
      <c r="K368" s="56"/>
      <c r="L368" s="56"/>
    </row>
    <row r="369" spans="2:12" ht="25.5">
      <c r="B369" s="7" t="s">
        <v>233</v>
      </c>
      <c r="C369" s="46" t="s">
        <v>231</v>
      </c>
      <c r="D369" s="64">
        <v>0</v>
      </c>
      <c r="E369" s="51">
        <v>0</v>
      </c>
      <c r="F369" s="64">
        <v>0</v>
      </c>
      <c r="G369" s="51">
        <v>0</v>
      </c>
      <c r="H369" s="63">
        <v>9792</v>
      </c>
      <c r="I369" s="51">
        <v>0</v>
      </c>
      <c r="J369" s="75">
        <v>9000</v>
      </c>
      <c r="K369" s="51">
        <v>0</v>
      </c>
      <c r="L369" s="50">
        <f>SUM(J369:K369)</f>
        <v>9000</v>
      </c>
    </row>
    <row r="370" spans="1:12" ht="12.75">
      <c r="A370" s="52" t="s">
        <v>15</v>
      </c>
      <c r="B370" s="72">
        <v>62</v>
      </c>
      <c r="C370" s="54" t="s">
        <v>186</v>
      </c>
      <c r="D370" s="78">
        <f aca="true" t="shared" si="71" ref="D370:L370">SUM(D369:D369)</f>
        <v>0</v>
      </c>
      <c r="E370" s="78">
        <f t="shared" si="71"/>
        <v>0</v>
      </c>
      <c r="F370" s="78">
        <f>SUM(F369:F369)</f>
        <v>0</v>
      </c>
      <c r="G370" s="78">
        <f>SUM(G369:G369)</f>
        <v>0</v>
      </c>
      <c r="H370" s="77">
        <f t="shared" si="71"/>
        <v>9792</v>
      </c>
      <c r="I370" s="78">
        <f t="shared" si="71"/>
        <v>0</v>
      </c>
      <c r="J370" s="55">
        <f t="shared" si="71"/>
        <v>9000</v>
      </c>
      <c r="K370" s="78">
        <f t="shared" si="71"/>
        <v>0</v>
      </c>
      <c r="L370" s="55">
        <f t="shared" si="71"/>
        <v>9000</v>
      </c>
    </row>
    <row r="371" spans="1:12" ht="12.75">
      <c r="A371" s="52" t="s">
        <v>15</v>
      </c>
      <c r="B371" s="88">
        <v>0.102</v>
      </c>
      <c r="C371" s="40" t="s">
        <v>185</v>
      </c>
      <c r="D371" s="78">
        <f aca="true" t="shared" si="72" ref="D371:L371">D370</f>
        <v>0</v>
      </c>
      <c r="E371" s="78">
        <f t="shared" si="72"/>
        <v>0</v>
      </c>
      <c r="F371" s="78">
        <f>F370</f>
        <v>0</v>
      </c>
      <c r="G371" s="78">
        <f>G370</f>
        <v>0</v>
      </c>
      <c r="H371" s="77">
        <f t="shared" si="72"/>
        <v>9792</v>
      </c>
      <c r="I371" s="78">
        <f t="shared" si="72"/>
        <v>0</v>
      </c>
      <c r="J371" s="55">
        <f t="shared" si="72"/>
        <v>9000</v>
      </c>
      <c r="K371" s="78">
        <f t="shared" si="72"/>
        <v>0</v>
      </c>
      <c r="L371" s="55">
        <f t="shared" si="72"/>
        <v>9000</v>
      </c>
    </row>
    <row r="372" spans="1:12" ht="12.75">
      <c r="A372" s="52" t="s">
        <v>15</v>
      </c>
      <c r="B372" s="84">
        <v>2404</v>
      </c>
      <c r="C372" s="71" t="s">
        <v>3</v>
      </c>
      <c r="D372" s="77">
        <f>D365+D370</f>
        <v>6359</v>
      </c>
      <c r="E372" s="77">
        <f aca="true" t="shared" si="73" ref="E372:L372">E365+E370</f>
        <v>4069</v>
      </c>
      <c r="F372" s="77">
        <f t="shared" si="73"/>
        <v>6650</v>
      </c>
      <c r="G372" s="77">
        <f t="shared" si="73"/>
        <v>4459</v>
      </c>
      <c r="H372" s="77">
        <f t="shared" si="73"/>
        <v>18928</v>
      </c>
      <c r="I372" s="77">
        <f t="shared" si="73"/>
        <v>4433</v>
      </c>
      <c r="J372" s="77">
        <f t="shared" si="73"/>
        <v>14904</v>
      </c>
      <c r="K372" s="77">
        <f t="shared" si="73"/>
        <v>5010</v>
      </c>
      <c r="L372" s="77">
        <f t="shared" si="73"/>
        <v>19914</v>
      </c>
    </row>
    <row r="373" spans="1:12" ht="12.75">
      <c r="A373" s="52"/>
      <c r="B373" s="84"/>
      <c r="C373" s="54"/>
      <c r="D373" s="56"/>
      <c r="E373" s="56"/>
      <c r="F373" s="56"/>
      <c r="G373" s="56"/>
      <c r="H373" s="143"/>
      <c r="I373" s="143"/>
      <c r="J373" s="56"/>
      <c r="K373" s="56"/>
      <c r="L373" s="56"/>
    </row>
    <row r="374" spans="1:12" ht="12.75">
      <c r="A374" s="12" t="s">
        <v>17</v>
      </c>
      <c r="B374" s="92">
        <v>2405</v>
      </c>
      <c r="C374" s="93" t="s">
        <v>187</v>
      </c>
      <c r="D374" s="89"/>
      <c r="E374" s="89"/>
      <c r="F374" s="94"/>
      <c r="G374" s="94"/>
      <c r="H374" s="145"/>
      <c r="I374" s="145"/>
      <c r="J374" s="94"/>
      <c r="K374" s="94"/>
      <c r="L374" s="94"/>
    </row>
    <row r="375" spans="1:12" ht="12.75">
      <c r="A375" s="12"/>
      <c r="B375" s="95">
        <v>0.001</v>
      </c>
      <c r="C375" s="44" t="s">
        <v>193</v>
      </c>
      <c r="D375" s="94"/>
      <c r="E375" s="94"/>
      <c r="F375" s="94"/>
      <c r="G375" s="94"/>
      <c r="H375" s="145"/>
      <c r="I375" s="145"/>
      <c r="J375" s="94"/>
      <c r="K375" s="94"/>
      <c r="L375" s="94"/>
    </row>
    <row r="376" spans="1:12" ht="12.75">
      <c r="A376" s="12"/>
      <c r="B376" s="96">
        <v>60</v>
      </c>
      <c r="C376" s="97" t="s">
        <v>188</v>
      </c>
      <c r="D376" s="94"/>
      <c r="E376" s="94"/>
      <c r="F376" s="94"/>
      <c r="G376" s="94"/>
      <c r="H376" s="145"/>
      <c r="I376" s="145"/>
      <c r="J376" s="94"/>
      <c r="K376" s="94"/>
      <c r="L376" s="94"/>
    </row>
    <row r="377" spans="1:12" ht="25.5">
      <c r="A377" s="12"/>
      <c r="B377" s="154" t="s">
        <v>189</v>
      </c>
      <c r="C377" s="97" t="s">
        <v>21</v>
      </c>
      <c r="D377" s="51">
        <v>0</v>
      </c>
      <c r="E377" s="98">
        <v>8950</v>
      </c>
      <c r="F377" s="51">
        <v>0</v>
      </c>
      <c r="G377" s="98">
        <v>6148</v>
      </c>
      <c r="H377" s="51">
        <v>0</v>
      </c>
      <c r="I377" s="98">
        <v>7258</v>
      </c>
      <c r="J377" s="51">
        <v>0</v>
      </c>
      <c r="K377" s="98">
        <v>7722</v>
      </c>
      <c r="L377" s="98">
        <f>SUM(J377:K377)</f>
        <v>7722</v>
      </c>
    </row>
    <row r="378" spans="1:12" ht="25.5">
      <c r="A378" s="12"/>
      <c r="B378" s="154" t="s">
        <v>190</v>
      </c>
      <c r="C378" s="97" t="s">
        <v>23</v>
      </c>
      <c r="D378" s="51">
        <v>0</v>
      </c>
      <c r="E378" s="50">
        <v>22</v>
      </c>
      <c r="F378" s="51">
        <v>0</v>
      </c>
      <c r="G378" s="98">
        <v>22</v>
      </c>
      <c r="H378" s="51">
        <v>0</v>
      </c>
      <c r="I378" s="98">
        <v>22</v>
      </c>
      <c r="J378" s="51">
        <v>0</v>
      </c>
      <c r="K378" s="98">
        <v>24</v>
      </c>
      <c r="L378" s="98">
        <f>SUM(J378:K378)</f>
        <v>24</v>
      </c>
    </row>
    <row r="379" spans="1:12" ht="25.5">
      <c r="A379" s="12"/>
      <c r="B379" s="154" t="s">
        <v>191</v>
      </c>
      <c r="C379" s="97" t="s">
        <v>25</v>
      </c>
      <c r="D379" s="98">
        <v>540</v>
      </c>
      <c r="E379" s="50">
        <v>270</v>
      </c>
      <c r="F379" s="50">
        <v>3700</v>
      </c>
      <c r="G379" s="98">
        <v>310</v>
      </c>
      <c r="H379" s="98">
        <v>3700</v>
      </c>
      <c r="I379" s="98">
        <v>310</v>
      </c>
      <c r="J379" s="50">
        <v>84</v>
      </c>
      <c r="K379" s="98">
        <v>310</v>
      </c>
      <c r="L379" s="98">
        <f>SUM(J379:K379)</f>
        <v>394</v>
      </c>
    </row>
    <row r="380" spans="1:12" ht="25.5">
      <c r="A380" s="12"/>
      <c r="B380" s="154" t="s">
        <v>192</v>
      </c>
      <c r="C380" s="97" t="s">
        <v>57</v>
      </c>
      <c r="D380" s="98">
        <v>81</v>
      </c>
      <c r="E380" s="51">
        <v>0</v>
      </c>
      <c r="F380" s="50">
        <v>200</v>
      </c>
      <c r="G380" s="51">
        <v>0</v>
      </c>
      <c r="H380" s="98">
        <v>200</v>
      </c>
      <c r="I380" s="51">
        <v>0</v>
      </c>
      <c r="J380" s="51">
        <v>0</v>
      </c>
      <c r="K380" s="51">
        <v>0</v>
      </c>
      <c r="L380" s="51">
        <f>SUM(J380:K380)</f>
        <v>0</v>
      </c>
    </row>
    <row r="381" spans="1:12" ht="12.75">
      <c r="A381" s="102" t="s">
        <v>15</v>
      </c>
      <c r="B381" s="103">
        <v>60</v>
      </c>
      <c r="C381" s="104" t="s">
        <v>188</v>
      </c>
      <c r="D381" s="55">
        <f aca="true" t="shared" si="74" ref="D381:L381">SUM(D377:D380)</f>
        <v>621</v>
      </c>
      <c r="E381" s="55">
        <f t="shared" si="74"/>
        <v>9242</v>
      </c>
      <c r="F381" s="55">
        <f>SUM(F377:F380)</f>
        <v>3900</v>
      </c>
      <c r="G381" s="55">
        <f>SUM(G377:G380)</f>
        <v>6480</v>
      </c>
      <c r="H381" s="55">
        <f t="shared" si="74"/>
        <v>3900</v>
      </c>
      <c r="I381" s="55">
        <f t="shared" si="74"/>
        <v>7590</v>
      </c>
      <c r="J381" s="55">
        <f t="shared" si="74"/>
        <v>84</v>
      </c>
      <c r="K381" s="55">
        <f t="shared" si="74"/>
        <v>8056</v>
      </c>
      <c r="L381" s="55">
        <f t="shared" si="74"/>
        <v>8140</v>
      </c>
    </row>
    <row r="382" spans="1:12" ht="12.75">
      <c r="A382" s="102"/>
      <c r="B382" s="103"/>
      <c r="C382" s="104"/>
      <c r="D382" s="58"/>
      <c r="E382" s="58"/>
      <c r="F382" s="58"/>
      <c r="G382" s="58"/>
      <c r="H382" s="58"/>
      <c r="I382" s="58"/>
      <c r="J382" s="58"/>
      <c r="K382" s="58"/>
      <c r="L382" s="58"/>
    </row>
    <row r="383" spans="1:12" ht="12.75">
      <c r="A383" s="102"/>
      <c r="B383" s="103">
        <v>45</v>
      </c>
      <c r="C383" s="104" t="s">
        <v>30</v>
      </c>
      <c r="D383" s="105"/>
      <c r="E383" s="105"/>
      <c r="F383" s="105"/>
      <c r="G383" s="105"/>
      <c r="H383" s="147"/>
      <c r="I383" s="147"/>
      <c r="J383" s="105"/>
      <c r="K383" s="105"/>
      <c r="L383" s="105"/>
    </row>
    <row r="384" spans="1:12" ht="25.5">
      <c r="A384" s="99"/>
      <c r="B384" s="100" t="s">
        <v>31</v>
      </c>
      <c r="C384" s="101" t="s">
        <v>21</v>
      </c>
      <c r="D384" s="64">
        <v>0</v>
      </c>
      <c r="E384" s="155">
        <v>8981</v>
      </c>
      <c r="F384" s="64">
        <v>0</v>
      </c>
      <c r="G384" s="155">
        <v>7415</v>
      </c>
      <c r="H384" s="64">
        <v>0</v>
      </c>
      <c r="I384" s="155">
        <v>8415</v>
      </c>
      <c r="J384" s="64">
        <v>0</v>
      </c>
      <c r="K384" s="155">
        <v>8842</v>
      </c>
      <c r="L384" s="155">
        <f>SUM(J384:K384)</f>
        <v>8842</v>
      </c>
    </row>
    <row r="385" spans="1:12" ht="25.5">
      <c r="A385" s="102"/>
      <c r="B385" s="103" t="s">
        <v>32</v>
      </c>
      <c r="C385" s="104" t="s">
        <v>23</v>
      </c>
      <c r="D385" s="51">
        <v>0</v>
      </c>
      <c r="E385" s="105">
        <v>41</v>
      </c>
      <c r="F385" s="67">
        <v>0</v>
      </c>
      <c r="G385" s="105">
        <v>42</v>
      </c>
      <c r="H385" s="67">
        <v>0</v>
      </c>
      <c r="I385" s="105">
        <v>42</v>
      </c>
      <c r="J385" s="67">
        <v>0</v>
      </c>
      <c r="K385" s="105">
        <v>42</v>
      </c>
      <c r="L385" s="105">
        <f>SUM(J385:K385)</f>
        <v>42</v>
      </c>
    </row>
    <row r="386" spans="1:12" ht="25.5">
      <c r="A386" s="102"/>
      <c r="B386" s="103" t="s">
        <v>33</v>
      </c>
      <c r="C386" s="104" t="s">
        <v>25</v>
      </c>
      <c r="D386" s="105">
        <v>156</v>
      </c>
      <c r="E386" s="51">
        <v>0</v>
      </c>
      <c r="F386" s="58">
        <v>300</v>
      </c>
      <c r="G386" s="67">
        <v>0</v>
      </c>
      <c r="H386" s="105">
        <v>300</v>
      </c>
      <c r="I386" s="67">
        <v>0</v>
      </c>
      <c r="J386" s="58">
        <v>252</v>
      </c>
      <c r="K386" s="67">
        <v>0</v>
      </c>
      <c r="L386" s="50">
        <f>SUM(J386:K386)</f>
        <v>252</v>
      </c>
    </row>
    <row r="387" spans="1:12" ht="25.5">
      <c r="A387" s="12"/>
      <c r="B387" s="96" t="s">
        <v>229</v>
      </c>
      <c r="C387" s="97" t="s">
        <v>57</v>
      </c>
      <c r="D387" s="105">
        <v>249</v>
      </c>
      <c r="E387" s="51">
        <v>0</v>
      </c>
      <c r="F387" s="58">
        <v>400</v>
      </c>
      <c r="G387" s="67">
        <v>0</v>
      </c>
      <c r="H387" s="105">
        <v>400</v>
      </c>
      <c r="I387" s="67">
        <v>0</v>
      </c>
      <c r="J387" s="67">
        <v>0</v>
      </c>
      <c r="K387" s="67">
        <v>0</v>
      </c>
      <c r="L387" s="51">
        <f>SUM(J387:K387)</f>
        <v>0</v>
      </c>
    </row>
    <row r="388" spans="1:12" ht="12.75">
      <c r="A388" s="102" t="s">
        <v>15</v>
      </c>
      <c r="B388" s="103">
        <v>45</v>
      </c>
      <c r="C388" s="104" t="s">
        <v>30</v>
      </c>
      <c r="D388" s="55">
        <f aca="true" t="shared" si="75" ref="D388:L388">SUM(D384:D387)</f>
        <v>405</v>
      </c>
      <c r="E388" s="55">
        <f t="shared" si="75"/>
        <v>9022</v>
      </c>
      <c r="F388" s="55">
        <f t="shared" si="75"/>
        <v>700</v>
      </c>
      <c r="G388" s="55">
        <f t="shared" si="75"/>
        <v>7457</v>
      </c>
      <c r="H388" s="55">
        <f t="shared" si="75"/>
        <v>700</v>
      </c>
      <c r="I388" s="55">
        <f t="shared" si="75"/>
        <v>8457</v>
      </c>
      <c r="J388" s="55">
        <f t="shared" si="75"/>
        <v>252</v>
      </c>
      <c r="K388" s="55">
        <f t="shared" si="75"/>
        <v>8884</v>
      </c>
      <c r="L388" s="55">
        <f t="shared" si="75"/>
        <v>9136</v>
      </c>
    </row>
    <row r="389" spans="1:12" ht="12.75">
      <c r="A389" s="102" t="s">
        <v>15</v>
      </c>
      <c r="B389" s="106">
        <v>0.001</v>
      </c>
      <c r="C389" s="69" t="s">
        <v>193</v>
      </c>
      <c r="D389" s="75">
        <f aca="true" t="shared" si="76" ref="D389:L389">D388+D381</f>
        <v>1026</v>
      </c>
      <c r="E389" s="75">
        <f t="shared" si="76"/>
        <v>18264</v>
      </c>
      <c r="F389" s="75">
        <f t="shared" si="76"/>
        <v>4600</v>
      </c>
      <c r="G389" s="75">
        <f t="shared" si="76"/>
        <v>13937</v>
      </c>
      <c r="H389" s="75">
        <f t="shared" si="76"/>
        <v>4600</v>
      </c>
      <c r="I389" s="75">
        <f t="shared" si="76"/>
        <v>16047</v>
      </c>
      <c r="J389" s="75">
        <f t="shared" si="76"/>
        <v>336</v>
      </c>
      <c r="K389" s="75">
        <f t="shared" si="76"/>
        <v>16940</v>
      </c>
      <c r="L389" s="75">
        <f t="shared" si="76"/>
        <v>17276</v>
      </c>
    </row>
    <row r="390" spans="1:12" ht="12.75">
      <c r="A390" s="102"/>
      <c r="B390" s="107"/>
      <c r="C390" s="69"/>
      <c r="D390" s="105"/>
      <c r="E390" s="105"/>
      <c r="F390" s="105"/>
      <c r="G390" s="105"/>
      <c r="H390" s="147"/>
      <c r="I390" s="147"/>
      <c r="J390" s="105"/>
      <c r="K390" s="105"/>
      <c r="L390" s="105"/>
    </row>
    <row r="391" spans="1:12" ht="12.75">
      <c r="A391" s="102"/>
      <c r="B391" s="106">
        <v>0.101</v>
      </c>
      <c r="C391" s="69" t="s">
        <v>194</v>
      </c>
      <c r="D391" s="98"/>
      <c r="E391" s="98"/>
      <c r="F391" s="98"/>
      <c r="G391" s="98"/>
      <c r="H391" s="146"/>
      <c r="I391" s="146"/>
      <c r="J391" s="98"/>
      <c r="K391" s="98"/>
      <c r="L391" s="98"/>
    </row>
    <row r="392" spans="1:12" ht="12.75">
      <c r="A392" s="102"/>
      <c r="B392" s="108">
        <v>61</v>
      </c>
      <c r="C392" s="104" t="s">
        <v>195</v>
      </c>
      <c r="D392" s="105"/>
      <c r="E392" s="105"/>
      <c r="F392" s="105"/>
      <c r="G392" s="105"/>
      <c r="H392" s="147"/>
      <c r="I392" s="147"/>
      <c r="J392" s="105"/>
      <c r="K392" s="105"/>
      <c r="L392" s="105"/>
    </row>
    <row r="393" spans="1:12" ht="25.5">
      <c r="A393" s="102"/>
      <c r="B393" s="109" t="s">
        <v>196</v>
      </c>
      <c r="C393" s="104" t="s">
        <v>21</v>
      </c>
      <c r="D393" s="51">
        <v>0</v>
      </c>
      <c r="E393" s="105">
        <v>5600</v>
      </c>
      <c r="F393" s="67">
        <v>0</v>
      </c>
      <c r="G393" s="105">
        <v>4452</v>
      </c>
      <c r="H393" s="67">
        <v>0</v>
      </c>
      <c r="I393" s="105">
        <v>4752</v>
      </c>
      <c r="J393" s="67">
        <v>0</v>
      </c>
      <c r="K393" s="105">
        <v>4904</v>
      </c>
      <c r="L393" s="105">
        <f>SUM(J393:K393)</f>
        <v>4904</v>
      </c>
    </row>
    <row r="394" spans="1:12" ht="25.5">
      <c r="A394" s="102"/>
      <c r="B394" s="109" t="s">
        <v>197</v>
      </c>
      <c r="C394" s="104" t="s">
        <v>23</v>
      </c>
      <c r="D394" s="51">
        <v>0</v>
      </c>
      <c r="E394" s="105">
        <v>22</v>
      </c>
      <c r="F394" s="67">
        <v>0</v>
      </c>
      <c r="G394" s="105">
        <v>22</v>
      </c>
      <c r="H394" s="67">
        <v>0</v>
      </c>
      <c r="I394" s="105">
        <v>22</v>
      </c>
      <c r="J394" s="67">
        <v>0</v>
      </c>
      <c r="K394" s="105">
        <v>22</v>
      </c>
      <c r="L394" s="105">
        <f>SUM(J394:K394)</f>
        <v>22</v>
      </c>
    </row>
    <row r="395" spans="1:12" ht="25.5">
      <c r="A395" s="102"/>
      <c r="B395" s="109" t="s">
        <v>198</v>
      </c>
      <c r="C395" s="104" t="s">
        <v>25</v>
      </c>
      <c r="D395" s="105">
        <v>180</v>
      </c>
      <c r="E395" s="51">
        <v>0</v>
      </c>
      <c r="F395" s="58">
        <v>300</v>
      </c>
      <c r="G395" s="67">
        <v>0</v>
      </c>
      <c r="H395" s="105">
        <v>300</v>
      </c>
      <c r="I395" s="67">
        <v>0</v>
      </c>
      <c r="J395" s="58">
        <v>157</v>
      </c>
      <c r="K395" s="67">
        <v>0</v>
      </c>
      <c r="L395" s="58">
        <f>SUM(J395:K395)</f>
        <v>157</v>
      </c>
    </row>
    <row r="396" spans="1:12" ht="25.5">
      <c r="A396" s="102"/>
      <c r="B396" s="109" t="s">
        <v>199</v>
      </c>
      <c r="C396" s="104" t="s">
        <v>57</v>
      </c>
      <c r="D396" s="155">
        <v>227</v>
      </c>
      <c r="E396" s="64">
        <v>0</v>
      </c>
      <c r="F396" s="75">
        <v>400</v>
      </c>
      <c r="G396" s="64">
        <v>0</v>
      </c>
      <c r="H396" s="155">
        <v>400</v>
      </c>
      <c r="I396" s="64">
        <v>0</v>
      </c>
      <c r="J396" s="64">
        <v>0</v>
      </c>
      <c r="K396" s="64">
        <v>0</v>
      </c>
      <c r="L396" s="64">
        <f>SUM(J396:K396)</f>
        <v>0</v>
      </c>
    </row>
    <row r="397" spans="1:12" ht="12.75">
      <c r="A397" s="102" t="s">
        <v>15</v>
      </c>
      <c r="B397" s="108">
        <v>61</v>
      </c>
      <c r="C397" s="104" t="s">
        <v>195</v>
      </c>
      <c r="D397" s="75">
        <f aca="true" t="shared" si="77" ref="D397:L397">SUM(D393:D396)</f>
        <v>407</v>
      </c>
      <c r="E397" s="75">
        <f t="shared" si="77"/>
        <v>5622</v>
      </c>
      <c r="F397" s="75">
        <f t="shared" si="77"/>
        <v>700</v>
      </c>
      <c r="G397" s="75">
        <f t="shared" si="77"/>
        <v>4474</v>
      </c>
      <c r="H397" s="75">
        <f t="shared" si="77"/>
        <v>700</v>
      </c>
      <c r="I397" s="75">
        <f t="shared" si="77"/>
        <v>4774</v>
      </c>
      <c r="J397" s="75">
        <f t="shared" si="77"/>
        <v>157</v>
      </c>
      <c r="K397" s="75">
        <f t="shared" si="77"/>
        <v>4926</v>
      </c>
      <c r="L397" s="75">
        <f t="shared" si="77"/>
        <v>5083</v>
      </c>
    </row>
    <row r="398" spans="1:12" ht="12.75">
      <c r="A398" s="102"/>
      <c r="B398" s="108"/>
      <c r="C398" s="104"/>
      <c r="D398" s="105"/>
      <c r="E398" s="105"/>
      <c r="F398" s="105"/>
      <c r="G398" s="105"/>
      <c r="H398" s="147"/>
      <c r="I398" s="147"/>
      <c r="J398" s="105"/>
      <c r="K398" s="105"/>
      <c r="L398" s="105"/>
    </row>
    <row r="399" spans="1:12" ht="12.75">
      <c r="A399" s="102"/>
      <c r="B399" s="108">
        <v>62</v>
      </c>
      <c r="C399" s="104" t="s">
        <v>200</v>
      </c>
      <c r="D399" s="105"/>
      <c r="E399" s="105"/>
      <c r="F399" s="105"/>
      <c r="G399" s="105"/>
      <c r="H399" s="147"/>
      <c r="I399" s="147"/>
      <c r="J399" s="105"/>
      <c r="K399" s="105"/>
      <c r="L399" s="105"/>
    </row>
    <row r="400" spans="1:12" ht="25.5">
      <c r="A400" s="102"/>
      <c r="B400" s="109" t="s">
        <v>201</v>
      </c>
      <c r="C400" s="104" t="s">
        <v>21</v>
      </c>
      <c r="D400" s="67">
        <v>0</v>
      </c>
      <c r="E400" s="105">
        <v>6056</v>
      </c>
      <c r="F400" s="67">
        <v>0</v>
      </c>
      <c r="G400" s="105">
        <v>5532</v>
      </c>
      <c r="H400" s="67">
        <v>0</v>
      </c>
      <c r="I400" s="105">
        <v>6232</v>
      </c>
      <c r="J400" s="67">
        <v>0</v>
      </c>
      <c r="K400" s="105">
        <v>7055</v>
      </c>
      <c r="L400" s="105">
        <f>SUM(J400:K400)</f>
        <v>7055</v>
      </c>
    </row>
    <row r="401" spans="1:12" ht="25.5">
      <c r="A401" s="12"/>
      <c r="B401" s="154" t="s">
        <v>202</v>
      </c>
      <c r="C401" s="97" t="s">
        <v>23</v>
      </c>
      <c r="D401" s="51">
        <v>0</v>
      </c>
      <c r="E401" s="105">
        <v>18</v>
      </c>
      <c r="F401" s="51">
        <v>0</v>
      </c>
      <c r="G401" s="98">
        <v>18</v>
      </c>
      <c r="H401" s="51">
        <v>0</v>
      </c>
      <c r="I401" s="98">
        <v>18</v>
      </c>
      <c r="J401" s="51">
        <v>0</v>
      </c>
      <c r="K401" s="98">
        <v>24</v>
      </c>
      <c r="L401" s="98">
        <f>SUM(J401:K401)</f>
        <v>24</v>
      </c>
    </row>
    <row r="402" spans="1:12" ht="25.5">
      <c r="A402" s="12"/>
      <c r="B402" s="154" t="s">
        <v>203</v>
      </c>
      <c r="C402" s="97" t="s">
        <v>25</v>
      </c>
      <c r="D402" s="98">
        <v>148</v>
      </c>
      <c r="E402" s="51">
        <v>0</v>
      </c>
      <c r="F402" s="50">
        <v>300</v>
      </c>
      <c r="G402" s="51">
        <v>0</v>
      </c>
      <c r="H402" s="98">
        <v>300</v>
      </c>
      <c r="I402" s="51">
        <v>0</v>
      </c>
      <c r="J402" s="50">
        <v>217</v>
      </c>
      <c r="K402" s="51">
        <v>0</v>
      </c>
      <c r="L402" s="50">
        <f>SUM(J402:K402)</f>
        <v>217</v>
      </c>
    </row>
    <row r="403" spans="1:12" ht="25.5">
      <c r="A403" s="102"/>
      <c r="B403" s="109" t="s">
        <v>204</v>
      </c>
      <c r="C403" s="104" t="s">
        <v>57</v>
      </c>
      <c r="D403" s="105">
        <v>236</v>
      </c>
      <c r="E403" s="51">
        <v>0</v>
      </c>
      <c r="F403" s="58">
        <v>400</v>
      </c>
      <c r="G403" s="67">
        <v>0</v>
      </c>
      <c r="H403" s="105">
        <v>400</v>
      </c>
      <c r="I403" s="67">
        <v>0</v>
      </c>
      <c r="J403" s="67">
        <v>0</v>
      </c>
      <c r="K403" s="67">
        <v>0</v>
      </c>
      <c r="L403" s="67">
        <f>SUM(J403:K403)</f>
        <v>0</v>
      </c>
    </row>
    <row r="404" spans="1:12" ht="12.75">
      <c r="A404" s="102" t="s">
        <v>15</v>
      </c>
      <c r="B404" s="108">
        <v>62</v>
      </c>
      <c r="C404" s="104" t="s">
        <v>200</v>
      </c>
      <c r="D404" s="55">
        <f aca="true" t="shared" si="78" ref="D404:L404">SUM(D400:D403)</f>
        <v>384</v>
      </c>
      <c r="E404" s="55">
        <f t="shared" si="78"/>
        <v>6074</v>
      </c>
      <c r="F404" s="55">
        <f t="shared" si="78"/>
        <v>700</v>
      </c>
      <c r="G404" s="55">
        <f t="shared" si="78"/>
        <v>5550</v>
      </c>
      <c r="H404" s="55">
        <f t="shared" si="78"/>
        <v>700</v>
      </c>
      <c r="I404" s="55">
        <f t="shared" si="78"/>
        <v>6250</v>
      </c>
      <c r="J404" s="55">
        <f t="shared" si="78"/>
        <v>217</v>
      </c>
      <c r="K404" s="55">
        <f t="shared" si="78"/>
        <v>7079</v>
      </c>
      <c r="L404" s="55">
        <f t="shared" si="78"/>
        <v>7296</v>
      </c>
    </row>
    <row r="405" spans="1:12" ht="12.75">
      <c r="A405" s="12"/>
      <c r="B405" s="110"/>
      <c r="C405" s="97"/>
      <c r="D405" s="105"/>
      <c r="E405" s="105"/>
      <c r="F405" s="105"/>
      <c r="G405" s="105"/>
      <c r="H405" s="147"/>
      <c r="I405" s="147"/>
      <c r="J405" s="105"/>
      <c r="K405" s="105"/>
      <c r="L405" s="105"/>
    </row>
    <row r="406" spans="1:12" ht="12.75">
      <c r="A406" s="12"/>
      <c r="B406" s="110">
        <v>63</v>
      </c>
      <c r="C406" s="97" t="s">
        <v>205</v>
      </c>
      <c r="D406" s="98"/>
      <c r="E406" s="98"/>
      <c r="F406" s="98"/>
      <c r="G406" s="98"/>
      <c r="H406" s="146"/>
      <c r="I406" s="146"/>
      <c r="J406" s="98"/>
      <c r="K406" s="98"/>
      <c r="L406" s="98"/>
    </row>
    <row r="407" spans="1:12" ht="25.5">
      <c r="A407" s="12"/>
      <c r="B407" s="154" t="s">
        <v>206</v>
      </c>
      <c r="C407" s="97" t="s">
        <v>21</v>
      </c>
      <c r="D407" s="51">
        <v>0</v>
      </c>
      <c r="E407" s="98">
        <v>6615</v>
      </c>
      <c r="F407" s="51">
        <v>0</v>
      </c>
      <c r="G407" s="98">
        <v>5103</v>
      </c>
      <c r="H407" s="51">
        <v>0</v>
      </c>
      <c r="I407" s="98">
        <v>5303</v>
      </c>
      <c r="J407" s="51">
        <v>0</v>
      </c>
      <c r="K407" s="98">
        <v>5450</v>
      </c>
      <c r="L407" s="98">
        <f>SUM(J407:K407)</f>
        <v>5450</v>
      </c>
    </row>
    <row r="408" spans="1:12" ht="25.5">
      <c r="A408" s="12"/>
      <c r="B408" s="154" t="s">
        <v>207</v>
      </c>
      <c r="C408" s="97" t="s">
        <v>23</v>
      </c>
      <c r="D408" s="51">
        <v>0</v>
      </c>
      <c r="E408" s="98">
        <v>26</v>
      </c>
      <c r="F408" s="51">
        <v>0</v>
      </c>
      <c r="G408" s="98">
        <v>26</v>
      </c>
      <c r="H408" s="51">
        <v>0</v>
      </c>
      <c r="I408" s="98">
        <v>26</v>
      </c>
      <c r="J408" s="51">
        <v>0</v>
      </c>
      <c r="K408" s="98">
        <v>26</v>
      </c>
      <c r="L408" s="98">
        <f>SUM(J408:K408)</f>
        <v>26</v>
      </c>
    </row>
    <row r="409" spans="1:12" ht="25.5">
      <c r="A409" s="12"/>
      <c r="B409" s="154" t="s">
        <v>208</v>
      </c>
      <c r="C409" s="97" t="s">
        <v>25</v>
      </c>
      <c r="D409" s="98">
        <v>261</v>
      </c>
      <c r="E409" s="51">
        <v>0</v>
      </c>
      <c r="F409" s="50">
        <v>300</v>
      </c>
      <c r="G409" s="51">
        <v>0</v>
      </c>
      <c r="H409" s="98">
        <v>300</v>
      </c>
      <c r="I409" s="51">
        <v>0</v>
      </c>
      <c r="J409" s="50">
        <v>185</v>
      </c>
      <c r="K409" s="51">
        <v>0</v>
      </c>
      <c r="L409" s="50">
        <f>SUM(J409:K409)</f>
        <v>185</v>
      </c>
    </row>
    <row r="410" spans="1:12" ht="25.5">
      <c r="A410" s="12"/>
      <c r="B410" s="154" t="s">
        <v>209</v>
      </c>
      <c r="C410" s="97" t="s">
        <v>57</v>
      </c>
      <c r="D410" s="98">
        <v>242</v>
      </c>
      <c r="E410" s="51">
        <v>0</v>
      </c>
      <c r="F410" s="50">
        <v>400</v>
      </c>
      <c r="G410" s="51">
        <v>0</v>
      </c>
      <c r="H410" s="98">
        <v>400</v>
      </c>
      <c r="I410" s="51">
        <v>0</v>
      </c>
      <c r="J410" s="51">
        <v>0</v>
      </c>
      <c r="K410" s="51">
        <v>0</v>
      </c>
      <c r="L410" s="51">
        <f>SUM(J410:K410)</f>
        <v>0</v>
      </c>
    </row>
    <row r="411" spans="1:12" ht="12.75">
      <c r="A411" s="102" t="s">
        <v>15</v>
      </c>
      <c r="B411" s="108">
        <v>63</v>
      </c>
      <c r="C411" s="104" t="s">
        <v>205</v>
      </c>
      <c r="D411" s="55">
        <f aca="true" t="shared" si="79" ref="D411:L411">SUM(D407:D410)</f>
        <v>503</v>
      </c>
      <c r="E411" s="55">
        <f t="shared" si="79"/>
        <v>6641</v>
      </c>
      <c r="F411" s="55">
        <f>SUM(F407:F410)</f>
        <v>700</v>
      </c>
      <c r="G411" s="55">
        <f>SUM(G407:G410)</f>
        <v>5129</v>
      </c>
      <c r="H411" s="55">
        <f t="shared" si="79"/>
        <v>700</v>
      </c>
      <c r="I411" s="55">
        <f t="shared" si="79"/>
        <v>5329</v>
      </c>
      <c r="J411" s="55">
        <f t="shared" si="79"/>
        <v>185</v>
      </c>
      <c r="K411" s="55">
        <f t="shared" si="79"/>
        <v>5476</v>
      </c>
      <c r="L411" s="55">
        <f t="shared" si="79"/>
        <v>5661</v>
      </c>
    </row>
    <row r="412" spans="1:12" ht="12.75">
      <c r="A412" s="102"/>
      <c r="B412" s="108"/>
      <c r="C412" s="104"/>
      <c r="D412" s="105"/>
      <c r="E412" s="105"/>
      <c r="F412" s="105"/>
      <c r="G412" s="105"/>
      <c r="H412" s="147"/>
      <c r="I412" s="147"/>
      <c r="J412" s="105"/>
      <c r="K412" s="105"/>
      <c r="L412" s="105"/>
    </row>
    <row r="413" spans="1:12" ht="12.75">
      <c r="A413" s="102"/>
      <c r="B413" s="103">
        <v>64</v>
      </c>
      <c r="C413" s="104" t="s">
        <v>210</v>
      </c>
      <c r="D413" s="105"/>
      <c r="E413" s="105"/>
      <c r="F413" s="105"/>
      <c r="G413" s="105"/>
      <c r="H413" s="147"/>
      <c r="I413" s="147"/>
      <c r="J413" s="105"/>
      <c r="K413" s="105"/>
      <c r="L413" s="105"/>
    </row>
    <row r="414" spans="1:12" ht="25.5">
      <c r="A414" s="102"/>
      <c r="B414" s="109" t="s">
        <v>211</v>
      </c>
      <c r="C414" s="104" t="s">
        <v>27</v>
      </c>
      <c r="D414" s="75">
        <v>45</v>
      </c>
      <c r="E414" s="64">
        <v>0</v>
      </c>
      <c r="F414" s="75">
        <v>200</v>
      </c>
      <c r="G414" s="64">
        <v>0</v>
      </c>
      <c r="H414" s="155">
        <v>200</v>
      </c>
      <c r="I414" s="64">
        <v>0</v>
      </c>
      <c r="J414" s="64">
        <v>0</v>
      </c>
      <c r="K414" s="64">
        <v>0</v>
      </c>
      <c r="L414" s="64">
        <f>SUM(J414:K414)</f>
        <v>0</v>
      </c>
    </row>
    <row r="415" spans="1:12" ht="12.75">
      <c r="A415" s="102" t="s">
        <v>15</v>
      </c>
      <c r="B415" s="103">
        <v>64</v>
      </c>
      <c r="C415" s="104" t="s">
        <v>210</v>
      </c>
      <c r="D415" s="55">
        <f aca="true" t="shared" si="80" ref="D415:K415">D414</f>
        <v>45</v>
      </c>
      <c r="E415" s="78">
        <f t="shared" si="80"/>
        <v>0</v>
      </c>
      <c r="F415" s="55">
        <f>F414</f>
        <v>200</v>
      </c>
      <c r="G415" s="78">
        <f>G414</f>
        <v>0</v>
      </c>
      <c r="H415" s="55">
        <f t="shared" si="80"/>
        <v>200</v>
      </c>
      <c r="I415" s="78">
        <f t="shared" si="80"/>
        <v>0</v>
      </c>
      <c r="J415" s="78">
        <f t="shared" si="80"/>
        <v>0</v>
      </c>
      <c r="K415" s="78">
        <f t="shared" si="80"/>
        <v>0</v>
      </c>
      <c r="L415" s="78">
        <f>J415</f>
        <v>0</v>
      </c>
    </row>
    <row r="416" spans="1:12" ht="12.75">
      <c r="A416" s="102"/>
      <c r="B416" s="109"/>
      <c r="C416" s="104"/>
      <c r="D416" s="105"/>
      <c r="E416" s="105"/>
      <c r="F416" s="105"/>
      <c r="G416" s="105"/>
      <c r="H416" s="147"/>
      <c r="I416" s="147"/>
      <c r="J416" s="105"/>
      <c r="K416" s="105"/>
      <c r="L416" s="105"/>
    </row>
    <row r="417" spans="1:12" ht="12.75">
      <c r="A417" s="102"/>
      <c r="B417" s="103">
        <v>66</v>
      </c>
      <c r="C417" s="104" t="s">
        <v>212</v>
      </c>
      <c r="D417" s="105"/>
      <c r="E417" s="105"/>
      <c r="F417" s="105"/>
      <c r="G417" s="105"/>
      <c r="H417" s="147"/>
      <c r="I417" s="147"/>
      <c r="J417" s="105"/>
      <c r="K417" s="105"/>
      <c r="L417" s="105"/>
    </row>
    <row r="418" spans="1:12" ht="25.5">
      <c r="A418" s="99"/>
      <c r="B418" s="156" t="s">
        <v>213</v>
      </c>
      <c r="C418" s="101" t="s">
        <v>214</v>
      </c>
      <c r="D418" s="75">
        <v>364</v>
      </c>
      <c r="E418" s="64">
        <v>0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f>SUM(J418:K418)</f>
        <v>0</v>
      </c>
    </row>
    <row r="419" spans="1:12" ht="12.75">
      <c r="A419" s="102" t="s">
        <v>15</v>
      </c>
      <c r="B419" s="103">
        <v>66</v>
      </c>
      <c r="C419" s="104" t="s">
        <v>212</v>
      </c>
      <c r="D419" s="75">
        <f>D418</f>
        <v>364</v>
      </c>
      <c r="E419" s="64">
        <f aca="true" t="shared" si="81" ref="E419:L419">E418</f>
        <v>0</v>
      </c>
      <c r="F419" s="64">
        <f>F418</f>
        <v>0</v>
      </c>
      <c r="G419" s="64">
        <f>G418</f>
        <v>0</v>
      </c>
      <c r="H419" s="64">
        <f t="shared" si="81"/>
        <v>0</v>
      </c>
      <c r="I419" s="64">
        <f t="shared" si="81"/>
        <v>0</v>
      </c>
      <c r="J419" s="64">
        <f t="shared" si="81"/>
        <v>0</v>
      </c>
      <c r="K419" s="64">
        <f t="shared" si="81"/>
        <v>0</v>
      </c>
      <c r="L419" s="64">
        <f t="shared" si="81"/>
        <v>0</v>
      </c>
    </row>
    <row r="420" spans="1:12" ht="12.75">
      <c r="A420" s="102" t="s">
        <v>15</v>
      </c>
      <c r="B420" s="106">
        <v>0.101</v>
      </c>
      <c r="C420" s="69" t="s">
        <v>194</v>
      </c>
      <c r="D420" s="75">
        <f aca="true" t="shared" si="82" ref="D420:L420">D419+D415+D411+D404+D397</f>
        <v>1703</v>
      </c>
      <c r="E420" s="75">
        <f t="shared" si="82"/>
        <v>18337</v>
      </c>
      <c r="F420" s="75">
        <f t="shared" si="82"/>
        <v>2300</v>
      </c>
      <c r="G420" s="75">
        <f t="shared" si="82"/>
        <v>15153</v>
      </c>
      <c r="H420" s="75">
        <f t="shared" si="82"/>
        <v>2300</v>
      </c>
      <c r="I420" s="75">
        <f t="shared" si="82"/>
        <v>16353</v>
      </c>
      <c r="J420" s="75">
        <f t="shared" si="82"/>
        <v>559</v>
      </c>
      <c r="K420" s="75">
        <f t="shared" si="82"/>
        <v>17481</v>
      </c>
      <c r="L420" s="75">
        <f t="shared" si="82"/>
        <v>18040</v>
      </c>
    </row>
    <row r="421" spans="1:12" ht="10.5" customHeight="1">
      <c r="A421" s="102"/>
      <c r="B421" s="111"/>
      <c r="C421" s="69"/>
      <c r="D421" s="112"/>
      <c r="E421" s="112"/>
      <c r="F421" s="112"/>
      <c r="G421" s="112"/>
      <c r="H421" s="148"/>
      <c r="I421" s="148"/>
      <c r="J421" s="112"/>
      <c r="K421" s="112"/>
      <c r="L421" s="112"/>
    </row>
    <row r="422" spans="1:12" ht="12.75">
      <c r="A422" s="102"/>
      <c r="B422" s="106">
        <v>0.109</v>
      </c>
      <c r="C422" s="69" t="s">
        <v>165</v>
      </c>
      <c r="D422" s="105"/>
      <c r="E422" s="58"/>
      <c r="F422" s="105"/>
      <c r="G422" s="105"/>
      <c r="H422" s="147"/>
      <c r="I422" s="147"/>
      <c r="J422" s="105"/>
      <c r="K422" s="105"/>
      <c r="L422" s="105"/>
    </row>
    <row r="423" spans="1:12" ht="12.75">
      <c r="A423" s="102"/>
      <c r="B423" s="103">
        <v>67</v>
      </c>
      <c r="C423" s="104" t="s">
        <v>215</v>
      </c>
      <c r="D423" s="105"/>
      <c r="E423" s="105"/>
      <c r="F423" s="105"/>
      <c r="G423" s="105"/>
      <c r="H423" s="147"/>
      <c r="I423" s="147"/>
      <c r="J423" s="105"/>
      <c r="K423" s="105"/>
      <c r="L423" s="105"/>
    </row>
    <row r="424" spans="1:12" ht="25.5">
      <c r="A424" s="102"/>
      <c r="B424" s="157" t="s">
        <v>216</v>
      </c>
      <c r="C424" s="104" t="s">
        <v>217</v>
      </c>
      <c r="D424" s="105">
        <v>177</v>
      </c>
      <c r="E424" s="51">
        <v>0</v>
      </c>
      <c r="F424" s="58">
        <v>200</v>
      </c>
      <c r="G424" s="51">
        <v>0</v>
      </c>
      <c r="H424" s="105">
        <v>200</v>
      </c>
      <c r="I424" s="51">
        <v>0</v>
      </c>
      <c r="J424" s="67">
        <v>0</v>
      </c>
      <c r="K424" s="51">
        <v>0</v>
      </c>
      <c r="L424" s="51">
        <f>SUM(J424:K424)</f>
        <v>0</v>
      </c>
    </row>
    <row r="425" spans="1:12" ht="12.75">
      <c r="A425" s="102" t="s">
        <v>15</v>
      </c>
      <c r="B425" s="96">
        <v>67</v>
      </c>
      <c r="C425" s="97" t="s">
        <v>215</v>
      </c>
      <c r="D425" s="55">
        <f>D424</f>
        <v>177</v>
      </c>
      <c r="E425" s="78">
        <f aca="true" t="shared" si="83" ref="E425:L425">E424</f>
        <v>0</v>
      </c>
      <c r="F425" s="55">
        <f>F424</f>
        <v>200</v>
      </c>
      <c r="G425" s="78">
        <f>G424</f>
        <v>0</v>
      </c>
      <c r="H425" s="55">
        <f t="shared" si="83"/>
        <v>200</v>
      </c>
      <c r="I425" s="78">
        <f t="shared" si="83"/>
        <v>0</v>
      </c>
      <c r="J425" s="78">
        <f t="shared" si="83"/>
        <v>0</v>
      </c>
      <c r="K425" s="78">
        <f t="shared" si="83"/>
        <v>0</v>
      </c>
      <c r="L425" s="78">
        <f t="shared" si="83"/>
        <v>0</v>
      </c>
    </row>
    <row r="426" spans="1:12" ht="12.75">
      <c r="A426" s="102" t="s">
        <v>15</v>
      </c>
      <c r="B426" s="106">
        <v>0.109</v>
      </c>
      <c r="C426" s="69" t="s">
        <v>165</v>
      </c>
      <c r="D426" s="55">
        <f>D425</f>
        <v>177</v>
      </c>
      <c r="E426" s="78">
        <f aca="true" t="shared" si="84" ref="E426:L426">E425</f>
        <v>0</v>
      </c>
      <c r="F426" s="55">
        <f>F425</f>
        <v>200</v>
      </c>
      <c r="G426" s="78">
        <f>G425</f>
        <v>0</v>
      </c>
      <c r="H426" s="55">
        <f t="shared" si="84"/>
        <v>200</v>
      </c>
      <c r="I426" s="78">
        <f t="shared" si="84"/>
        <v>0</v>
      </c>
      <c r="J426" s="78">
        <f t="shared" si="84"/>
        <v>0</v>
      </c>
      <c r="K426" s="78">
        <f t="shared" si="84"/>
        <v>0</v>
      </c>
      <c r="L426" s="78">
        <f t="shared" si="84"/>
        <v>0</v>
      </c>
    </row>
    <row r="427" spans="1:12" ht="10.5" customHeight="1">
      <c r="A427" s="102"/>
      <c r="B427" s="106"/>
      <c r="C427" s="69"/>
      <c r="D427" s="105"/>
      <c r="E427" s="105"/>
      <c r="F427" s="105"/>
      <c r="G427" s="105"/>
      <c r="H427" s="147"/>
      <c r="I427" s="147"/>
      <c r="J427" s="105"/>
      <c r="K427" s="105"/>
      <c r="L427" s="105"/>
    </row>
    <row r="428" spans="1:12" ht="13.5" customHeight="1">
      <c r="A428" s="86"/>
      <c r="B428" s="113">
        <v>0.8</v>
      </c>
      <c r="C428" s="87" t="s">
        <v>181</v>
      </c>
      <c r="D428" s="105"/>
      <c r="E428" s="105"/>
      <c r="F428" s="105"/>
      <c r="G428" s="105"/>
      <c r="H428" s="147"/>
      <c r="I428" s="147"/>
      <c r="J428" s="105"/>
      <c r="K428" s="105"/>
      <c r="L428" s="105"/>
    </row>
    <row r="429" spans="1:12" ht="13.5" customHeight="1">
      <c r="A429" s="12"/>
      <c r="B429" s="96">
        <v>82</v>
      </c>
      <c r="C429" s="97" t="s">
        <v>244</v>
      </c>
      <c r="D429" s="105"/>
      <c r="E429" s="105"/>
      <c r="F429" s="105"/>
      <c r="G429" s="105"/>
      <c r="H429" s="147"/>
      <c r="I429" s="147"/>
      <c r="J429" s="105"/>
      <c r="K429" s="105"/>
      <c r="L429" s="105"/>
    </row>
    <row r="430" spans="1:12" ht="13.5" customHeight="1">
      <c r="A430" s="12"/>
      <c r="B430" s="96" t="s">
        <v>245</v>
      </c>
      <c r="C430" s="97" t="s">
        <v>53</v>
      </c>
      <c r="D430" s="58">
        <v>93</v>
      </c>
      <c r="E430" s="67">
        <v>0</v>
      </c>
      <c r="F430" s="58">
        <v>800</v>
      </c>
      <c r="G430" s="67">
        <v>0</v>
      </c>
      <c r="H430" s="105">
        <v>800</v>
      </c>
      <c r="I430" s="67">
        <v>0</v>
      </c>
      <c r="J430" s="58">
        <v>1250</v>
      </c>
      <c r="K430" s="67">
        <v>0</v>
      </c>
      <c r="L430" s="58">
        <f>SUM(J430:K430)</f>
        <v>1250</v>
      </c>
    </row>
    <row r="431" spans="1:12" ht="13.5" customHeight="1">
      <c r="A431" s="12"/>
      <c r="B431" s="96" t="s">
        <v>339</v>
      </c>
      <c r="C431" s="97" t="s">
        <v>23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58">
        <v>100</v>
      </c>
      <c r="K431" s="67">
        <v>0</v>
      </c>
      <c r="L431" s="58">
        <f>SUM(J431:K431)</f>
        <v>100</v>
      </c>
    </row>
    <row r="432" spans="1:12" ht="13.5" customHeight="1">
      <c r="A432" s="12"/>
      <c r="B432" s="96" t="s">
        <v>340</v>
      </c>
      <c r="C432" s="97" t="s">
        <v>25</v>
      </c>
      <c r="D432" s="67">
        <v>0</v>
      </c>
      <c r="E432" s="67">
        <v>0</v>
      </c>
      <c r="F432" s="67">
        <v>0</v>
      </c>
      <c r="G432" s="67">
        <v>0</v>
      </c>
      <c r="H432" s="67">
        <v>0</v>
      </c>
      <c r="I432" s="67">
        <v>0</v>
      </c>
      <c r="J432" s="58">
        <v>150</v>
      </c>
      <c r="K432" s="67">
        <v>0</v>
      </c>
      <c r="L432" s="58">
        <f>SUM(J432:K432)</f>
        <v>150</v>
      </c>
    </row>
    <row r="433" spans="1:12" ht="13.5" customHeight="1">
      <c r="A433" s="12"/>
      <c r="B433" s="96" t="s">
        <v>341</v>
      </c>
      <c r="C433" s="104" t="s">
        <v>27</v>
      </c>
      <c r="D433" s="67">
        <v>0</v>
      </c>
      <c r="E433" s="67">
        <v>0</v>
      </c>
      <c r="F433" s="67">
        <v>0</v>
      </c>
      <c r="G433" s="67">
        <v>0</v>
      </c>
      <c r="H433" s="67">
        <v>0</v>
      </c>
      <c r="I433" s="67">
        <v>0</v>
      </c>
      <c r="J433" s="58">
        <v>150</v>
      </c>
      <c r="K433" s="67">
        <v>0</v>
      </c>
      <c r="L433" s="58">
        <f>SUM(J433:K433)</f>
        <v>150</v>
      </c>
    </row>
    <row r="434" spans="1:12" ht="13.5" customHeight="1">
      <c r="A434" s="102" t="s">
        <v>15</v>
      </c>
      <c r="B434" s="103">
        <v>82</v>
      </c>
      <c r="C434" s="104" t="s">
        <v>244</v>
      </c>
      <c r="D434" s="55">
        <f aca="true" t="shared" si="85" ref="D434:I434">SUM(D430:D433)</f>
        <v>93</v>
      </c>
      <c r="E434" s="78">
        <f t="shared" si="85"/>
        <v>0</v>
      </c>
      <c r="F434" s="55">
        <f t="shared" si="85"/>
        <v>800</v>
      </c>
      <c r="G434" s="78">
        <f t="shared" si="85"/>
        <v>0</v>
      </c>
      <c r="H434" s="55">
        <f t="shared" si="85"/>
        <v>800</v>
      </c>
      <c r="I434" s="78">
        <f t="shared" si="85"/>
        <v>0</v>
      </c>
      <c r="J434" s="55">
        <f>SUM(J430:J433)</f>
        <v>1650</v>
      </c>
      <c r="K434" s="78">
        <f>SUM(K430:K433)</f>
        <v>0</v>
      </c>
      <c r="L434" s="55">
        <f>SUM(L430:L433)</f>
        <v>1650</v>
      </c>
    </row>
    <row r="435" spans="1:12" ht="13.5" customHeight="1">
      <c r="A435" s="102" t="s">
        <v>15</v>
      </c>
      <c r="B435" s="114">
        <v>0.8</v>
      </c>
      <c r="C435" s="87" t="s">
        <v>181</v>
      </c>
      <c r="D435" s="75">
        <f>D434</f>
        <v>93</v>
      </c>
      <c r="E435" s="64">
        <f aca="true" t="shared" si="86" ref="E435:L435">E434</f>
        <v>0</v>
      </c>
      <c r="F435" s="75">
        <f>F434</f>
        <v>800</v>
      </c>
      <c r="G435" s="64">
        <f>G434</f>
        <v>0</v>
      </c>
      <c r="H435" s="75">
        <f t="shared" si="86"/>
        <v>800</v>
      </c>
      <c r="I435" s="64">
        <f t="shared" si="86"/>
        <v>0</v>
      </c>
      <c r="J435" s="75">
        <f t="shared" si="86"/>
        <v>1650</v>
      </c>
      <c r="K435" s="64">
        <f t="shared" si="86"/>
        <v>0</v>
      </c>
      <c r="L435" s="75">
        <f t="shared" si="86"/>
        <v>1650</v>
      </c>
    </row>
    <row r="436" spans="1:12" ht="13.5" customHeight="1">
      <c r="A436" s="102" t="s">
        <v>15</v>
      </c>
      <c r="B436" s="111">
        <v>2405</v>
      </c>
      <c r="C436" s="69" t="s">
        <v>187</v>
      </c>
      <c r="D436" s="75">
        <f>D426+D420+D389+D435</f>
        <v>2999</v>
      </c>
      <c r="E436" s="75">
        <f aca="true" t="shared" si="87" ref="E436:L436">E426+E420+E389+E435</f>
        <v>36601</v>
      </c>
      <c r="F436" s="75">
        <f t="shared" si="87"/>
        <v>7900</v>
      </c>
      <c r="G436" s="75">
        <f t="shared" si="87"/>
        <v>29090</v>
      </c>
      <c r="H436" s="75">
        <f t="shared" si="87"/>
        <v>7900</v>
      </c>
      <c r="I436" s="75">
        <f t="shared" si="87"/>
        <v>32400</v>
      </c>
      <c r="J436" s="75">
        <f t="shared" si="87"/>
        <v>2545</v>
      </c>
      <c r="K436" s="75">
        <f t="shared" si="87"/>
        <v>34421</v>
      </c>
      <c r="L436" s="75">
        <f t="shared" si="87"/>
        <v>36966</v>
      </c>
    </row>
    <row r="437" spans="1:12" ht="10.5" customHeight="1">
      <c r="A437" s="52"/>
      <c r="B437" s="84"/>
      <c r="C437" s="54"/>
      <c r="D437" s="56"/>
      <c r="E437" s="56"/>
      <c r="F437" s="56"/>
      <c r="G437" s="56"/>
      <c r="H437" s="143"/>
      <c r="I437" s="143"/>
      <c r="J437" s="56"/>
      <c r="K437" s="56"/>
      <c r="L437" s="56"/>
    </row>
    <row r="438" spans="1:12" ht="25.5">
      <c r="A438" s="52" t="s">
        <v>17</v>
      </c>
      <c r="B438" s="84">
        <v>2415</v>
      </c>
      <c r="C438" s="71" t="s">
        <v>4</v>
      </c>
      <c r="D438" s="89"/>
      <c r="E438" s="89"/>
      <c r="F438" s="49"/>
      <c r="G438" s="49"/>
      <c r="H438" s="141"/>
      <c r="I438" s="141"/>
      <c r="J438" s="49"/>
      <c r="K438" s="49"/>
      <c r="L438" s="49"/>
    </row>
    <row r="439" spans="2:12" ht="12.75">
      <c r="B439" s="115">
        <v>3</v>
      </c>
      <c r="C439" s="46" t="s">
        <v>2</v>
      </c>
      <c r="D439" s="49"/>
      <c r="E439" s="49"/>
      <c r="F439" s="49"/>
      <c r="G439" s="49"/>
      <c r="H439" s="141"/>
      <c r="I439" s="141"/>
      <c r="J439" s="49"/>
      <c r="K439" s="49"/>
      <c r="L439" s="49"/>
    </row>
    <row r="440" spans="1:12" ht="12.75">
      <c r="A440" s="52"/>
      <c r="B440" s="116">
        <v>3.004</v>
      </c>
      <c r="C440" s="71" t="s">
        <v>218</v>
      </c>
      <c r="D440" s="56"/>
      <c r="E440" s="56"/>
      <c r="F440" s="56"/>
      <c r="G440" s="56"/>
      <c r="H440" s="143"/>
      <c r="I440" s="143"/>
      <c r="J440" s="56"/>
      <c r="K440" s="56"/>
      <c r="L440" s="56"/>
    </row>
    <row r="441" spans="1:12" ht="12.75">
      <c r="A441" s="52"/>
      <c r="B441" s="72">
        <v>62</v>
      </c>
      <c r="C441" s="54" t="s">
        <v>219</v>
      </c>
      <c r="D441" s="56"/>
      <c r="E441" s="56"/>
      <c r="F441" s="56"/>
      <c r="G441" s="56"/>
      <c r="H441" s="143"/>
      <c r="I441" s="143"/>
      <c r="J441" s="56"/>
      <c r="K441" s="56"/>
      <c r="L441" s="56"/>
    </row>
    <row r="442" spans="1:12" ht="12.75">
      <c r="A442" s="52"/>
      <c r="B442" s="57" t="s">
        <v>220</v>
      </c>
      <c r="C442" s="54" t="s">
        <v>27</v>
      </c>
      <c r="D442" s="64">
        <v>0</v>
      </c>
      <c r="E442" s="64">
        <v>0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f>SUM(J442:K442)</f>
        <v>0</v>
      </c>
    </row>
    <row r="443" spans="1:12" ht="12.75">
      <c r="A443" s="52" t="s">
        <v>15</v>
      </c>
      <c r="B443" s="116">
        <v>3.004</v>
      </c>
      <c r="C443" s="71" t="s">
        <v>218</v>
      </c>
      <c r="D443" s="64">
        <f aca="true" t="shared" si="88" ref="D443:L445">D442</f>
        <v>0</v>
      </c>
      <c r="E443" s="64">
        <f t="shared" si="88"/>
        <v>0</v>
      </c>
      <c r="F443" s="64">
        <f aca="true" t="shared" si="89" ref="F443:G445">F442</f>
        <v>0</v>
      </c>
      <c r="G443" s="64">
        <f t="shared" si="89"/>
        <v>0</v>
      </c>
      <c r="H443" s="64">
        <f t="shared" si="88"/>
        <v>0</v>
      </c>
      <c r="I443" s="64">
        <f t="shared" si="88"/>
        <v>0</v>
      </c>
      <c r="J443" s="64">
        <f t="shared" si="88"/>
        <v>0</v>
      </c>
      <c r="K443" s="64">
        <f t="shared" si="88"/>
        <v>0</v>
      </c>
      <c r="L443" s="64">
        <f t="shared" si="88"/>
        <v>0</v>
      </c>
    </row>
    <row r="444" spans="1:12" ht="12.75">
      <c r="A444" s="6" t="s">
        <v>15</v>
      </c>
      <c r="B444" s="115">
        <v>3</v>
      </c>
      <c r="C444" s="46" t="s">
        <v>2</v>
      </c>
      <c r="D444" s="51">
        <f t="shared" si="88"/>
        <v>0</v>
      </c>
      <c r="E444" s="51">
        <f t="shared" si="88"/>
        <v>0</v>
      </c>
      <c r="F444" s="51">
        <f t="shared" si="89"/>
        <v>0</v>
      </c>
      <c r="G444" s="51">
        <f t="shared" si="89"/>
        <v>0</v>
      </c>
      <c r="H444" s="51">
        <f t="shared" si="88"/>
        <v>0</v>
      </c>
      <c r="I444" s="51">
        <f t="shared" si="88"/>
        <v>0</v>
      </c>
      <c r="J444" s="51">
        <f t="shared" si="88"/>
        <v>0</v>
      </c>
      <c r="K444" s="51">
        <f t="shared" si="88"/>
        <v>0</v>
      </c>
      <c r="L444" s="51">
        <f t="shared" si="88"/>
        <v>0</v>
      </c>
    </row>
    <row r="445" spans="1:12" ht="25.5">
      <c r="A445" s="52" t="s">
        <v>15</v>
      </c>
      <c r="B445" s="84">
        <v>2415</v>
      </c>
      <c r="C445" s="71" t="s">
        <v>4</v>
      </c>
      <c r="D445" s="78">
        <f t="shared" si="88"/>
        <v>0</v>
      </c>
      <c r="E445" s="78">
        <f t="shared" si="88"/>
        <v>0</v>
      </c>
      <c r="F445" s="78">
        <f t="shared" si="89"/>
        <v>0</v>
      </c>
      <c r="G445" s="78">
        <f t="shared" si="89"/>
        <v>0</v>
      </c>
      <c r="H445" s="78">
        <f t="shared" si="88"/>
        <v>0</v>
      </c>
      <c r="I445" s="78">
        <f t="shared" si="88"/>
        <v>0</v>
      </c>
      <c r="J445" s="78">
        <f t="shared" si="88"/>
        <v>0</v>
      </c>
      <c r="K445" s="78">
        <f t="shared" si="88"/>
        <v>0</v>
      </c>
      <c r="L445" s="78">
        <f t="shared" si="88"/>
        <v>0</v>
      </c>
    </row>
    <row r="446" spans="1:12" ht="12.75">
      <c r="A446" s="117" t="s">
        <v>15</v>
      </c>
      <c r="B446" s="118"/>
      <c r="C446" s="119" t="s">
        <v>16</v>
      </c>
      <c r="D446" s="63">
        <f aca="true" t="shared" si="90" ref="D446:L446">D344+D445+D372+D436</f>
        <v>129841</v>
      </c>
      <c r="E446" s="63">
        <f t="shared" si="90"/>
        <v>204804</v>
      </c>
      <c r="F446" s="63">
        <f t="shared" si="90"/>
        <v>134774</v>
      </c>
      <c r="G446" s="63">
        <f t="shared" si="90"/>
        <v>189624</v>
      </c>
      <c r="H446" s="63">
        <f t="shared" si="90"/>
        <v>199690</v>
      </c>
      <c r="I446" s="63">
        <f t="shared" si="90"/>
        <v>220233</v>
      </c>
      <c r="J446" s="63">
        <f t="shared" si="90"/>
        <v>155020</v>
      </c>
      <c r="K446" s="63">
        <f t="shared" si="90"/>
        <v>223948</v>
      </c>
      <c r="L446" s="63">
        <f t="shared" si="90"/>
        <v>378968</v>
      </c>
    </row>
    <row r="447" spans="1:12" ht="10.5" customHeight="1">
      <c r="A447" s="52"/>
      <c r="B447" s="72"/>
      <c r="C447" s="71"/>
      <c r="D447" s="56"/>
      <c r="E447" s="56"/>
      <c r="F447" s="56"/>
      <c r="G447" s="56"/>
      <c r="H447" s="143"/>
      <c r="I447" s="143"/>
      <c r="J447" s="56"/>
      <c r="K447" s="56"/>
      <c r="L447" s="56"/>
    </row>
    <row r="448" spans="3:12" ht="12.75">
      <c r="C448" s="40" t="s">
        <v>221</v>
      </c>
      <c r="D448" s="56"/>
      <c r="E448" s="56"/>
      <c r="F448" s="56"/>
      <c r="G448" s="56"/>
      <c r="H448" s="143"/>
      <c r="I448" s="143"/>
      <c r="J448" s="56"/>
      <c r="K448" s="56"/>
      <c r="L448" s="56"/>
    </row>
    <row r="449" spans="1:12" ht="25.5">
      <c r="A449" s="52" t="s">
        <v>17</v>
      </c>
      <c r="B449" s="84">
        <v>4403</v>
      </c>
      <c r="C449" s="120" t="s">
        <v>222</v>
      </c>
      <c r="D449" s="56"/>
      <c r="E449" s="56"/>
      <c r="F449" s="56"/>
      <c r="G449" s="56"/>
      <c r="H449" s="143"/>
      <c r="I449" s="143"/>
      <c r="J449" s="56"/>
      <c r="K449" s="56"/>
      <c r="L449" s="56"/>
    </row>
    <row r="450" spans="1:12" ht="25.5">
      <c r="A450" s="52"/>
      <c r="B450" s="88">
        <v>0.101</v>
      </c>
      <c r="C450" s="120" t="s">
        <v>223</v>
      </c>
      <c r="D450" s="56"/>
      <c r="E450" s="56"/>
      <c r="F450" s="56"/>
      <c r="G450" s="56"/>
      <c r="H450" s="143"/>
      <c r="I450" s="143"/>
      <c r="J450" s="56"/>
      <c r="K450" s="56"/>
      <c r="L450" s="56"/>
    </row>
    <row r="451" spans="1:12" ht="12.75">
      <c r="A451" s="52"/>
      <c r="B451" s="121" t="s">
        <v>224</v>
      </c>
      <c r="C451" s="122" t="s">
        <v>19</v>
      </c>
      <c r="D451" s="56"/>
      <c r="E451" s="56"/>
      <c r="F451" s="56"/>
      <c r="G451" s="56"/>
      <c r="H451" s="143"/>
      <c r="I451" s="143"/>
      <c r="J451" s="56"/>
      <c r="K451" s="56"/>
      <c r="L451" s="56"/>
    </row>
    <row r="452" spans="1:12" ht="12.75">
      <c r="A452" s="61"/>
      <c r="B452" s="151" t="s">
        <v>225</v>
      </c>
      <c r="C452" s="159" t="s">
        <v>226</v>
      </c>
      <c r="D452" s="64">
        <v>0</v>
      </c>
      <c r="E452" s="64">
        <v>0</v>
      </c>
      <c r="F452" s="64">
        <v>0</v>
      </c>
      <c r="G452" s="64">
        <v>0</v>
      </c>
      <c r="H452" s="75">
        <v>5000</v>
      </c>
      <c r="I452" s="64">
        <v>0</v>
      </c>
      <c r="J452" s="75">
        <v>4000</v>
      </c>
      <c r="K452" s="64">
        <v>0</v>
      </c>
      <c r="L452" s="75">
        <f aca="true" t="shared" si="91" ref="L452:L460">SUM(J452:K452)</f>
        <v>4000</v>
      </c>
    </row>
    <row r="453" spans="2:12" ht="25.5">
      <c r="B453" s="48" t="s">
        <v>273</v>
      </c>
      <c r="C453" s="123" t="s">
        <v>345</v>
      </c>
      <c r="D453" s="58">
        <v>2869</v>
      </c>
      <c r="E453" s="51">
        <v>0</v>
      </c>
      <c r="F453" s="50">
        <v>30000</v>
      </c>
      <c r="G453" s="51">
        <v>0</v>
      </c>
      <c r="H453" s="50">
        <v>30000</v>
      </c>
      <c r="I453" s="51">
        <v>0</v>
      </c>
      <c r="J453" s="51">
        <v>0</v>
      </c>
      <c r="K453" s="51">
        <v>0</v>
      </c>
      <c r="L453" s="51">
        <f t="shared" si="91"/>
        <v>0</v>
      </c>
    </row>
    <row r="454" spans="2:12" ht="25.5" customHeight="1">
      <c r="B454" s="48" t="s">
        <v>291</v>
      </c>
      <c r="C454" s="123" t="s">
        <v>353</v>
      </c>
      <c r="D454" s="67">
        <v>0</v>
      </c>
      <c r="E454" s="51">
        <v>0</v>
      </c>
      <c r="F454" s="50">
        <v>12000</v>
      </c>
      <c r="G454" s="51">
        <v>0</v>
      </c>
      <c r="H454" s="50">
        <v>12000</v>
      </c>
      <c r="I454" s="51">
        <v>0</v>
      </c>
      <c r="J454" s="50">
        <v>43679</v>
      </c>
      <c r="K454" s="51">
        <v>0</v>
      </c>
      <c r="L454" s="50">
        <f t="shared" si="91"/>
        <v>43679</v>
      </c>
    </row>
    <row r="455" spans="2:12" ht="51">
      <c r="B455" s="158" t="s">
        <v>346</v>
      </c>
      <c r="C455" s="134" t="s">
        <v>350</v>
      </c>
      <c r="D455" s="67">
        <v>0</v>
      </c>
      <c r="E455" s="51">
        <v>0</v>
      </c>
      <c r="F455" s="51">
        <v>0</v>
      </c>
      <c r="G455" s="51">
        <v>0</v>
      </c>
      <c r="H455" s="58">
        <v>14364</v>
      </c>
      <c r="I455" s="51">
        <v>0</v>
      </c>
      <c r="J455" s="50">
        <v>14661</v>
      </c>
      <c r="K455" s="51">
        <v>0</v>
      </c>
      <c r="L455" s="50">
        <f t="shared" si="91"/>
        <v>14661</v>
      </c>
    </row>
    <row r="456" spans="2:12" ht="12.75" customHeight="1">
      <c r="B456" s="158" t="s">
        <v>347</v>
      </c>
      <c r="C456" s="134" t="s">
        <v>317</v>
      </c>
      <c r="D456" s="67">
        <v>0</v>
      </c>
      <c r="E456" s="51">
        <v>0</v>
      </c>
      <c r="F456" s="51">
        <v>0</v>
      </c>
      <c r="G456" s="51">
        <v>0</v>
      </c>
      <c r="H456" s="58">
        <v>20000</v>
      </c>
      <c r="I456" s="51">
        <v>0</v>
      </c>
      <c r="J456" s="50">
        <v>4000</v>
      </c>
      <c r="K456" s="51">
        <v>0</v>
      </c>
      <c r="L456" s="50">
        <f t="shared" si="91"/>
        <v>4000</v>
      </c>
    </row>
    <row r="457" spans="2:12" ht="12.75" customHeight="1">
      <c r="B457" s="158" t="s">
        <v>360</v>
      </c>
      <c r="C457" s="134" t="s">
        <v>361</v>
      </c>
      <c r="D457" s="67">
        <v>0</v>
      </c>
      <c r="E457" s="67">
        <v>0</v>
      </c>
      <c r="F457" s="67">
        <v>0</v>
      </c>
      <c r="G457" s="67">
        <v>0</v>
      </c>
      <c r="H457" s="67">
        <v>0</v>
      </c>
      <c r="I457" s="67">
        <v>0</v>
      </c>
      <c r="J457" s="50">
        <v>5000</v>
      </c>
      <c r="K457" s="67">
        <v>0</v>
      </c>
      <c r="L457" s="50">
        <f t="shared" si="91"/>
        <v>5000</v>
      </c>
    </row>
    <row r="458" spans="2:12" ht="25.5">
      <c r="B458" s="158" t="s">
        <v>362</v>
      </c>
      <c r="C458" s="134" t="s">
        <v>363</v>
      </c>
      <c r="D458" s="67">
        <v>0</v>
      </c>
      <c r="E458" s="67">
        <v>0</v>
      </c>
      <c r="F458" s="67">
        <v>0</v>
      </c>
      <c r="G458" s="67">
        <v>0</v>
      </c>
      <c r="H458" s="67">
        <v>0</v>
      </c>
      <c r="I458" s="67">
        <v>0</v>
      </c>
      <c r="J458" s="50">
        <v>2000</v>
      </c>
      <c r="K458" s="67">
        <v>0</v>
      </c>
      <c r="L458" s="50">
        <f t="shared" si="91"/>
        <v>2000</v>
      </c>
    </row>
    <row r="459" spans="2:12" ht="12.75" customHeight="1">
      <c r="B459" s="158" t="s">
        <v>364</v>
      </c>
      <c r="C459" s="134" t="s">
        <v>365</v>
      </c>
      <c r="D459" s="67">
        <v>0</v>
      </c>
      <c r="E459" s="67">
        <v>0</v>
      </c>
      <c r="F459" s="67">
        <v>0</v>
      </c>
      <c r="G459" s="67">
        <v>0</v>
      </c>
      <c r="H459" s="67">
        <v>0</v>
      </c>
      <c r="I459" s="67">
        <v>0</v>
      </c>
      <c r="J459" s="50">
        <v>2000</v>
      </c>
      <c r="K459" s="67">
        <v>0</v>
      </c>
      <c r="L459" s="50">
        <f t="shared" si="91"/>
        <v>2000</v>
      </c>
    </row>
    <row r="460" spans="2:12" ht="12.75" customHeight="1">
      <c r="B460" s="158" t="s">
        <v>366</v>
      </c>
      <c r="C460" s="134" t="s">
        <v>367</v>
      </c>
      <c r="D460" s="67">
        <v>0</v>
      </c>
      <c r="E460" s="67">
        <v>0</v>
      </c>
      <c r="F460" s="67">
        <v>0</v>
      </c>
      <c r="G460" s="67">
        <v>0</v>
      </c>
      <c r="H460" s="67">
        <v>0</v>
      </c>
      <c r="I460" s="67">
        <v>0</v>
      </c>
      <c r="J460" s="50">
        <v>400</v>
      </c>
      <c r="K460" s="67">
        <v>0</v>
      </c>
      <c r="L460" s="50">
        <f t="shared" si="91"/>
        <v>400</v>
      </c>
    </row>
    <row r="461" spans="1:12" ht="12.75" customHeight="1">
      <c r="A461" s="6" t="s">
        <v>15</v>
      </c>
      <c r="B461" s="88">
        <v>0.101</v>
      </c>
      <c r="C461" s="124" t="s">
        <v>223</v>
      </c>
      <c r="D461" s="55">
        <f aca="true" t="shared" si="92" ref="D461:L461">SUM(D452:D460)</f>
        <v>2869</v>
      </c>
      <c r="E461" s="78">
        <f t="shared" si="92"/>
        <v>0</v>
      </c>
      <c r="F461" s="55">
        <f t="shared" si="92"/>
        <v>42000</v>
      </c>
      <c r="G461" s="78">
        <f t="shared" si="92"/>
        <v>0</v>
      </c>
      <c r="H461" s="55">
        <f t="shared" si="92"/>
        <v>81364</v>
      </c>
      <c r="I461" s="78">
        <f t="shared" si="92"/>
        <v>0</v>
      </c>
      <c r="J461" s="55">
        <f t="shared" si="92"/>
        <v>75740</v>
      </c>
      <c r="K461" s="78">
        <f t="shared" si="92"/>
        <v>0</v>
      </c>
      <c r="L461" s="55">
        <f t="shared" si="92"/>
        <v>75740</v>
      </c>
    </row>
    <row r="462" spans="1:12" ht="12.75" customHeight="1">
      <c r="A462" s="52" t="s">
        <v>15</v>
      </c>
      <c r="B462" s="84">
        <v>4403</v>
      </c>
      <c r="C462" s="120" t="s">
        <v>6</v>
      </c>
      <c r="D462" s="55">
        <f aca="true" t="shared" si="93" ref="D462:L462">D461</f>
        <v>2869</v>
      </c>
      <c r="E462" s="78">
        <f t="shared" si="93"/>
        <v>0</v>
      </c>
      <c r="F462" s="55">
        <f>F461</f>
        <v>42000</v>
      </c>
      <c r="G462" s="78">
        <f>G461</f>
        <v>0</v>
      </c>
      <c r="H462" s="55">
        <f t="shared" si="93"/>
        <v>81364</v>
      </c>
      <c r="I462" s="78">
        <f t="shared" si="93"/>
        <v>0</v>
      </c>
      <c r="J462" s="55">
        <f t="shared" si="93"/>
        <v>75740</v>
      </c>
      <c r="K462" s="78">
        <f t="shared" si="93"/>
        <v>0</v>
      </c>
      <c r="L462" s="55">
        <f t="shared" si="93"/>
        <v>75740</v>
      </c>
    </row>
    <row r="463" spans="2:12" ht="12.75" customHeight="1">
      <c r="B463" s="42"/>
      <c r="C463" s="123"/>
      <c r="D463" s="56"/>
      <c r="E463" s="56"/>
      <c r="F463" s="56"/>
      <c r="G463" s="56"/>
      <c r="H463" s="143"/>
      <c r="I463" s="143"/>
      <c r="J463" s="56"/>
      <c r="K463" s="56"/>
      <c r="L463" s="56"/>
    </row>
    <row r="464" spans="1:14" ht="12.75" customHeight="1">
      <c r="A464" s="12" t="s">
        <v>17</v>
      </c>
      <c r="B464" s="92">
        <v>4405</v>
      </c>
      <c r="C464" s="44" t="s">
        <v>227</v>
      </c>
      <c r="D464" s="98"/>
      <c r="E464" s="98"/>
      <c r="F464" s="98"/>
      <c r="G464" s="98"/>
      <c r="H464" s="146"/>
      <c r="I464" s="146"/>
      <c r="J464" s="98"/>
      <c r="K464" s="98"/>
      <c r="L464" s="98"/>
      <c r="M464" s="5"/>
      <c r="N464" s="5"/>
    </row>
    <row r="465" spans="1:14" ht="12.75" customHeight="1">
      <c r="A465" s="12"/>
      <c r="B465" s="125">
        <v>0.101</v>
      </c>
      <c r="C465" s="69" t="s">
        <v>194</v>
      </c>
      <c r="D465" s="98"/>
      <c r="E465" s="98"/>
      <c r="F465" s="98"/>
      <c r="G465" s="98"/>
      <c r="H465" s="146"/>
      <c r="I465" s="146"/>
      <c r="J465" s="98"/>
      <c r="K465" s="98"/>
      <c r="L465" s="98"/>
      <c r="M465" s="5"/>
      <c r="N465" s="5"/>
    </row>
    <row r="466" spans="1:14" ht="12.75" customHeight="1">
      <c r="A466" s="12"/>
      <c r="B466" s="154" t="s">
        <v>247</v>
      </c>
      <c r="C466" s="97" t="s">
        <v>181</v>
      </c>
      <c r="D466" s="51">
        <v>0</v>
      </c>
      <c r="E466" s="51">
        <v>0</v>
      </c>
      <c r="F466" s="50">
        <v>1000</v>
      </c>
      <c r="G466" s="51">
        <v>0</v>
      </c>
      <c r="H466" s="50">
        <v>1000</v>
      </c>
      <c r="I466" s="51">
        <v>0</v>
      </c>
      <c r="J466" s="50">
        <v>1170</v>
      </c>
      <c r="K466" s="51">
        <v>0</v>
      </c>
      <c r="L466" s="50">
        <f aca="true" t="shared" si="94" ref="L466:L479">SUM(J466:K466)</f>
        <v>1170</v>
      </c>
      <c r="M466" s="5"/>
      <c r="N466" s="5"/>
    </row>
    <row r="467" spans="1:14" ht="25.5">
      <c r="A467" s="102"/>
      <c r="B467" s="109" t="s">
        <v>235</v>
      </c>
      <c r="C467" s="104" t="s">
        <v>239</v>
      </c>
      <c r="D467" s="67">
        <v>0</v>
      </c>
      <c r="E467" s="67">
        <v>0</v>
      </c>
      <c r="F467" s="58">
        <v>2000</v>
      </c>
      <c r="G467" s="67">
        <v>0</v>
      </c>
      <c r="H467" s="58">
        <v>2000</v>
      </c>
      <c r="I467" s="67">
        <v>0</v>
      </c>
      <c r="J467" s="58">
        <f>15443+5000</f>
        <v>20443</v>
      </c>
      <c r="K467" s="67">
        <v>0</v>
      </c>
      <c r="L467" s="58">
        <f t="shared" si="94"/>
        <v>20443</v>
      </c>
      <c r="M467" s="5"/>
      <c r="N467" s="5"/>
    </row>
    <row r="468" spans="1:14" ht="12.75" customHeight="1">
      <c r="A468" s="102"/>
      <c r="B468" s="109" t="s">
        <v>236</v>
      </c>
      <c r="C468" s="104" t="s">
        <v>232</v>
      </c>
      <c r="D468" s="98">
        <v>1407</v>
      </c>
      <c r="E468" s="51">
        <v>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f t="shared" si="94"/>
        <v>0</v>
      </c>
      <c r="M468" s="5"/>
      <c r="N468" s="5"/>
    </row>
    <row r="469" spans="1:14" ht="12.75" customHeight="1">
      <c r="A469" s="102"/>
      <c r="B469" s="109" t="s">
        <v>274</v>
      </c>
      <c r="C469" s="104" t="s">
        <v>275</v>
      </c>
      <c r="D469" s="50">
        <v>3400</v>
      </c>
      <c r="E469" s="51">
        <v>0</v>
      </c>
      <c r="F469" s="50">
        <v>10000</v>
      </c>
      <c r="G469" s="51">
        <v>0</v>
      </c>
      <c r="H469" s="50">
        <v>13000</v>
      </c>
      <c r="I469" s="51">
        <v>0</v>
      </c>
      <c r="J469" s="50">
        <v>8000</v>
      </c>
      <c r="K469" s="51">
        <v>0</v>
      </c>
      <c r="L469" s="50">
        <f t="shared" si="94"/>
        <v>8000</v>
      </c>
      <c r="M469" s="5"/>
      <c r="N469" s="5"/>
    </row>
    <row r="470" spans="1:14" ht="38.25">
      <c r="A470" s="102"/>
      <c r="B470" s="109" t="s">
        <v>289</v>
      </c>
      <c r="C470" s="104" t="s">
        <v>287</v>
      </c>
      <c r="D470" s="50">
        <v>9003</v>
      </c>
      <c r="E470" s="51">
        <v>0</v>
      </c>
      <c r="F470" s="50">
        <v>11775</v>
      </c>
      <c r="G470" s="51">
        <v>0</v>
      </c>
      <c r="H470" s="50">
        <v>13112</v>
      </c>
      <c r="I470" s="51">
        <v>0</v>
      </c>
      <c r="J470" s="50">
        <v>7847</v>
      </c>
      <c r="K470" s="51">
        <v>0</v>
      </c>
      <c r="L470" s="50">
        <f t="shared" si="94"/>
        <v>7847</v>
      </c>
      <c r="M470" s="5"/>
      <c r="N470" s="5"/>
    </row>
    <row r="471" spans="1:14" ht="38.25">
      <c r="A471" s="102"/>
      <c r="B471" s="109" t="s">
        <v>290</v>
      </c>
      <c r="C471" s="104" t="s">
        <v>288</v>
      </c>
      <c r="D471" s="50">
        <v>1893</v>
      </c>
      <c r="E471" s="51">
        <v>0</v>
      </c>
      <c r="F471" s="50">
        <v>6627</v>
      </c>
      <c r="G471" s="51">
        <v>0</v>
      </c>
      <c r="H471" s="50">
        <v>6627</v>
      </c>
      <c r="I471" s="51">
        <v>0</v>
      </c>
      <c r="J471" s="50">
        <v>11427</v>
      </c>
      <c r="K471" s="51">
        <v>0</v>
      </c>
      <c r="L471" s="50">
        <f t="shared" si="94"/>
        <v>11427</v>
      </c>
      <c r="M471" s="5"/>
      <c r="N471" s="5"/>
    </row>
    <row r="472" spans="1:14" ht="25.5">
      <c r="A472" s="102"/>
      <c r="B472" s="109" t="s">
        <v>306</v>
      </c>
      <c r="C472" s="104" t="s">
        <v>335</v>
      </c>
      <c r="D472" s="51">
        <v>0</v>
      </c>
      <c r="E472" s="51">
        <v>0</v>
      </c>
      <c r="F472" s="50">
        <v>5000</v>
      </c>
      <c r="G472" s="51">
        <v>0</v>
      </c>
      <c r="H472" s="50">
        <v>5000</v>
      </c>
      <c r="I472" s="51">
        <v>0</v>
      </c>
      <c r="J472" s="50">
        <f>2400+600</f>
        <v>3000</v>
      </c>
      <c r="K472" s="51">
        <v>0</v>
      </c>
      <c r="L472" s="50">
        <f t="shared" si="94"/>
        <v>3000</v>
      </c>
      <c r="M472" s="5"/>
      <c r="N472" s="5"/>
    </row>
    <row r="473" spans="1:14" ht="25.5">
      <c r="A473" s="102"/>
      <c r="B473" s="109" t="s">
        <v>307</v>
      </c>
      <c r="C473" s="104" t="s">
        <v>336</v>
      </c>
      <c r="D473" s="51">
        <v>0</v>
      </c>
      <c r="E473" s="51">
        <v>0</v>
      </c>
      <c r="F473" s="50">
        <v>2700</v>
      </c>
      <c r="G473" s="51">
        <v>0</v>
      </c>
      <c r="H473" s="50">
        <v>2700</v>
      </c>
      <c r="I473" s="51">
        <v>0</v>
      </c>
      <c r="J473" s="50">
        <v>54</v>
      </c>
      <c r="K473" s="51">
        <v>0</v>
      </c>
      <c r="L473" s="50">
        <f t="shared" si="94"/>
        <v>54</v>
      </c>
      <c r="M473" s="5"/>
      <c r="N473" s="5"/>
    </row>
    <row r="474" spans="1:14" ht="25.5">
      <c r="A474" s="99"/>
      <c r="B474" s="156" t="s">
        <v>319</v>
      </c>
      <c r="C474" s="101" t="s">
        <v>342</v>
      </c>
      <c r="D474" s="64">
        <v>0</v>
      </c>
      <c r="E474" s="64">
        <v>0</v>
      </c>
      <c r="F474" s="64">
        <v>0</v>
      </c>
      <c r="G474" s="64">
        <v>0</v>
      </c>
      <c r="H474" s="75">
        <v>2999</v>
      </c>
      <c r="I474" s="64">
        <v>0</v>
      </c>
      <c r="J474" s="75">
        <v>1502</v>
      </c>
      <c r="K474" s="64">
        <v>0</v>
      </c>
      <c r="L474" s="75">
        <f t="shared" si="94"/>
        <v>1502</v>
      </c>
      <c r="M474" s="5"/>
      <c r="N474" s="5"/>
    </row>
    <row r="475" spans="1:14" ht="25.5">
      <c r="A475" s="102"/>
      <c r="B475" s="109" t="s">
        <v>320</v>
      </c>
      <c r="C475" s="104" t="s">
        <v>343</v>
      </c>
      <c r="D475" s="51">
        <v>0</v>
      </c>
      <c r="E475" s="51">
        <v>0</v>
      </c>
      <c r="F475" s="51">
        <v>0</v>
      </c>
      <c r="G475" s="51">
        <v>0</v>
      </c>
      <c r="H475" s="50">
        <v>2999</v>
      </c>
      <c r="I475" s="51">
        <v>0</v>
      </c>
      <c r="J475" s="50">
        <v>2077</v>
      </c>
      <c r="K475" s="51">
        <v>0</v>
      </c>
      <c r="L475" s="50">
        <f t="shared" si="94"/>
        <v>2077</v>
      </c>
      <c r="M475" s="5"/>
      <c r="N475" s="5"/>
    </row>
    <row r="476" spans="1:14" ht="51">
      <c r="A476" s="102"/>
      <c r="B476" s="109" t="s">
        <v>321</v>
      </c>
      <c r="C476" s="104" t="s">
        <v>344</v>
      </c>
      <c r="D476" s="51">
        <v>0</v>
      </c>
      <c r="E476" s="51">
        <v>0</v>
      </c>
      <c r="F476" s="51">
        <v>0</v>
      </c>
      <c r="G476" s="51">
        <v>0</v>
      </c>
      <c r="H476" s="50">
        <v>1200</v>
      </c>
      <c r="I476" s="51">
        <v>0</v>
      </c>
      <c r="J476" s="50">
        <f>1800+500</f>
        <v>2300</v>
      </c>
      <c r="K476" s="51">
        <v>0</v>
      </c>
      <c r="L476" s="50">
        <f t="shared" si="94"/>
        <v>2300</v>
      </c>
      <c r="M476" s="5"/>
      <c r="N476" s="5"/>
    </row>
    <row r="477" spans="1:14" ht="38.25">
      <c r="A477" s="102"/>
      <c r="B477" s="109" t="s">
        <v>322</v>
      </c>
      <c r="C477" s="104" t="s">
        <v>323</v>
      </c>
      <c r="D477" s="51">
        <v>0</v>
      </c>
      <c r="E477" s="51">
        <v>0</v>
      </c>
      <c r="F477" s="51">
        <v>0</v>
      </c>
      <c r="G477" s="51">
        <v>0</v>
      </c>
      <c r="H477" s="50">
        <v>11347</v>
      </c>
      <c r="I477" s="51">
        <v>0</v>
      </c>
      <c r="J477" s="50">
        <v>6412</v>
      </c>
      <c r="K477" s="51">
        <v>0</v>
      </c>
      <c r="L477" s="50">
        <f t="shared" si="94"/>
        <v>6412</v>
      </c>
      <c r="M477" s="5"/>
      <c r="N477" s="5"/>
    </row>
    <row r="478" spans="1:14" ht="51">
      <c r="A478" s="102"/>
      <c r="B478" s="109" t="s">
        <v>324</v>
      </c>
      <c r="C478" s="104" t="s">
        <v>325</v>
      </c>
      <c r="D478" s="51">
        <v>0</v>
      </c>
      <c r="E478" s="51">
        <v>0</v>
      </c>
      <c r="F478" s="51">
        <v>0</v>
      </c>
      <c r="G478" s="51">
        <v>0</v>
      </c>
      <c r="H478" s="50">
        <v>4050</v>
      </c>
      <c r="I478" s="51">
        <v>0</v>
      </c>
      <c r="J478" s="50">
        <f>2025+600</f>
        <v>2625</v>
      </c>
      <c r="K478" s="51">
        <v>0</v>
      </c>
      <c r="L478" s="50">
        <f t="shared" si="94"/>
        <v>2625</v>
      </c>
      <c r="M478" s="5"/>
      <c r="N478" s="5"/>
    </row>
    <row r="479" spans="1:14" ht="25.5">
      <c r="A479" s="102"/>
      <c r="B479" s="109" t="s">
        <v>331</v>
      </c>
      <c r="C479" s="104" t="s">
        <v>337</v>
      </c>
      <c r="D479" s="51">
        <v>0</v>
      </c>
      <c r="E479" s="51">
        <v>0</v>
      </c>
      <c r="F479" s="51">
        <v>0</v>
      </c>
      <c r="G479" s="51">
        <v>0</v>
      </c>
      <c r="H479" s="50">
        <v>675</v>
      </c>
      <c r="I479" s="51">
        <v>0</v>
      </c>
      <c r="J479" s="50">
        <v>675</v>
      </c>
      <c r="K479" s="51">
        <v>0</v>
      </c>
      <c r="L479" s="50">
        <f t="shared" si="94"/>
        <v>675</v>
      </c>
      <c r="M479" s="5"/>
      <c r="N479" s="5"/>
    </row>
    <row r="480" spans="1:14" ht="12.75">
      <c r="A480" s="102" t="s">
        <v>15</v>
      </c>
      <c r="B480" s="126">
        <v>0.101</v>
      </c>
      <c r="C480" s="69" t="s">
        <v>194</v>
      </c>
      <c r="D480" s="55">
        <f aca="true" t="shared" si="95" ref="D480:L480">SUM(D466:D479)</f>
        <v>15703</v>
      </c>
      <c r="E480" s="78">
        <f t="shared" si="95"/>
        <v>0</v>
      </c>
      <c r="F480" s="55">
        <f t="shared" si="95"/>
        <v>39102</v>
      </c>
      <c r="G480" s="78">
        <f t="shared" si="95"/>
        <v>0</v>
      </c>
      <c r="H480" s="55">
        <f t="shared" si="95"/>
        <v>66709</v>
      </c>
      <c r="I480" s="78">
        <f t="shared" si="95"/>
        <v>0</v>
      </c>
      <c r="J480" s="55">
        <f t="shared" si="95"/>
        <v>67532</v>
      </c>
      <c r="K480" s="78">
        <f t="shared" si="95"/>
        <v>0</v>
      </c>
      <c r="L480" s="55">
        <f t="shared" si="95"/>
        <v>67532</v>
      </c>
      <c r="M480" s="5"/>
      <c r="N480" s="5"/>
    </row>
    <row r="481" spans="1:14" ht="12.75">
      <c r="A481" s="99" t="s">
        <v>15</v>
      </c>
      <c r="B481" s="127">
        <v>4405</v>
      </c>
      <c r="C481" s="91" t="s">
        <v>227</v>
      </c>
      <c r="D481" s="55">
        <f>D480</f>
        <v>15703</v>
      </c>
      <c r="E481" s="78">
        <f aca="true" t="shared" si="96" ref="E481:L481">E480</f>
        <v>0</v>
      </c>
      <c r="F481" s="55">
        <f t="shared" si="96"/>
        <v>39102</v>
      </c>
      <c r="G481" s="78">
        <f t="shared" si="96"/>
        <v>0</v>
      </c>
      <c r="H481" s="55">
        <f t="shared" si="96"/>
        <v>66709</v>
      </c>
      <c r="I481" s="78">
        <f t="shared" si="96"/>
        <v>0</v>
      </c>
      <c r="J481" s="55">
        <f t="shared" si="96"/>
        <v>67532</v>
      </c>
      <c r="K481" s="78">
        <f t="shared" si="96"/>
        <v>0</v>
      </c>
      <c r="L481" s="55">
        <f t="shared" si="96"/>
        <v>67532</v>
      </c>
      <c r="M481" s="5"/>
      <c r="N481" s="5"/>
    </row>
    <row r="482" spans="1:12" ht="12.75">
      <c r="A482" s="117" t="s">
        <v>15</v>
      </c>
      <c r="B482" s="118"/>
      <c r="C482" s="128" t="s">
        <v>221</v>
      </c>
      <c r="D482" s="50">
        <f>D481+D462</f>
        <v>18572</v>
      </c>
      <c r="E482" s="51">
        <f aca="true" t="shared" si="97" ref="E482:L482">E481+E462</f>
        <v>0</v>
      </c>
      <c r="F482" s="50">
        <f t="shared" si="97"/>
        <v>81102</v>
      </c>
      <c r="G482" s="51">
        <f t="shared" si="97"/>
        <v>0</v>
      </c>
      <c r="H482" s="50">
        <f t="shared" si="97"/>
        <v>148073</v>
      </c>
      <c r="I482" s="51">
        <f t="shared" si="97"/>
        <v>0</v>
      </c>
      <c r="J482" s="50">
        <f t="shared" si="97"/>
        <v>143272</v>
      </c>
      <c r="K482" s="51">
        <f t="shared" si="97"/>
        <v>0</v>
      </c>
      <c r="L482" s="50">
        <f t="shared" si="97"/>
        <v>143272</v>
      </c>
    </row>
    <row r="483" spans="1:12" ht="12.75">
      <c r="A483" s="117" t="s">
        <v>15</v>
      </c>
      <c r="B483" s="118"/>
      <c r="C483" s="128" t="s">
        <v>8</v>
      </c>
      <c r="D483" s="77">
        <f aca="true" t="shared" si="98" ref="D483:L483">D482+D446</f>
        <v>148413</v>
      </c>
      <c r="E483" s="77">
        <f t="shared" si="98"/>
        <v>204804</v>
      </c>
      <c r="F483" s="77">
        <f t="shared" si="98"/>
        <v>215876</v>
      </c>
      <c r="G483" s="77">
        <f t="shared" si="98"/>
        <v>189624</v>
      </c>
      <c r="H483" s="77">
        <f t="shared" si="98"/>
        <v>347763</v>
      </c>
      <c r="I483" s="77">
        <f t="shared" si="98"/>
        <v>220233</v>
      </c>
      <c r="J483" s="77">
        <f t="shared" si="98"/>
        <v>298292</v>
      </c>
      <c r="K483" s="77">
        <f t="shared" si="98"/>
        <v>223948</v>
      </c>
      <c r="L483" s="77">
        <f t="shared" si="98"/>
        <v>522240</v>
      </c>
    </row>
    <row r="484" spans="1:12" ht="12.75">
      <c r="A484" s="65"/>
      <c r="B484" s="129"/>
      <c r="C484" s="130"/>
      <c r="D484" s="73"/>
      <c r="E484" s="73"/>
      <c r="F484" s="73"/>
      <c r="G484" s="73"/>
      <c r="H484" s="73"/>
      <c r="I484" s="73"/>
      <c r="J484" s="73"/>
      <c r="K484" s="73"/>
      <c r="L484" s="73"/>
    </row>
    <row r="485" spans="1:12" ht="12.75">
      <c r="A485" s="135" t="s">
        <v>17</v>
      </c>
      <c r="B485" s="84">
        <v>2403</v>
      </c>
      <c r="C485" s="71" t="s">
        <v>2</v>
      </c>
      <c r="D485" s="131"/>
      <c r="E485" s="132"/>
      <c r="F485" s="132"/>
      <c r="G485" s="132"/>
      <c r="H485" s="132"/>
      <c r="I485" s="60"/>
      <c r="J485" s="132"/>
      <c r="K485" s="132"/>
      <c r="L485" s="132"/>
    </row>
    <row r="486" spans="1:12" ht="25.5">
      <c r="A486" s="52"/>
      <c r="B486" s="150" t="s">
        <v>351</v>
      </c>
      <c r="C486" s="71" t="s">
        <v>318</v>
      </c>
      <c r="D486" s="67">
        <v>0</v>
      </c>
      <c r="E486" s="132">
        <v>2</v>
      </c>
      <c r="F486" s="67">
        <v>0</v>
      </c>
      <c r="G486" s="67">
        <v>0</v>
      </c>
      <c r="H486" s="67">
        <v>0</v>
      </c>
      <c r="I486" s="67">
        <v>0</v>
      </c>
      <c r="J486" s="67">
        <v>0</v>
      </c>
      <c r="K486" s="67">
        <v>0</v>
      </c>
      <c r="L486" s="67">
        <v>0</v>
      </c>
    </row>
    <row r="487" spans="1:12" ht="12.75">
      <c r="A487" s="52"/>
      <c r="B487" s="72"/>
      <c r="C487" s="54"/>
      <c r="D487" s="131"/>
      <c r="E487" s="132"/>
      <c r="F487" s="132"/>
      <c r="G487" s="132"/>
      <c r="H487" s="132"/>
      <c r="I487" s="60"/>
      <c r="J487" s="132"/>
      <c r="K487" s="132"/>
      <c r="L487" s="132"/>
    </row>
    <row r="488" spans="1:12" ht="12" customHeight="1">
      <c r="A488" s="135" t="s">
        <v>17</v>
      </c>
      <c r="B488" s="84">
        <v>2404</v>
      </c>
      <c r="C488" s="135" t="s">
        <v>3</v>
      </c>
      <c r="D488" s="133"/>
      <c r="E488" s="133"/>
      <c r="F488" s="149"/>
      <c r="G488" s="149"/>
      <c r="H488" s="149"/>
      <c r="I488" s="149"/>
      <c r="J488" s="149"/>
      <c r="K488" s="149"/>
      <c r="L488" s="149"/>
    </row>
    <row r="489" spans="1:12" ht="12.75">
      <c r="A489" s="136"/>
      <c r="B489" s="150" t="s">
        <v>351</v>
      </c>
      <c r="C489" s="136" t="s">
        <v>318</v>
      </c>
      <c r="D489" s="133">
        <v>24</v>
      </c>
      <c r="E489" s="133">
        <v>9</v>
      </c>
      <c r="F489" s="149">
        <f aca="true" t="shared" si="99" ref="F489:L489">F488</f>
        <v>0</v>
      </c>
      <c r="G489" s="149">
        <f t="shared" si="99"/>
        <v>0</v>
      </c>
      <c r="H489" s="149">
        <f t="shared" si="99"/>
        <v>0</v>
      </c>
      <c r="I489" s="149">
        <f t="shared" si="99"/>
        <v>0</v>
      </c>
      <c r="J489" s="149">
        <f t="shared" si="99"/>
        <v>0</v>
      </c>
      <c r="K489" s="149">
        <f t="shared" si="99"/>
        <v>0</v>
      </c>
      <c r="L489" s="149">
        <f t="shared" si="99"/>
        <v>0</v>
      </c>
    </row>
    <row r="490" spans="1:14" s="60" customFormat="1" ht="12.75">
      <c r="A490" s="52"/>
      <c r="B490" s="72"/>
      <c r="C490" s="52"/>
      <c r="D490" s="133"/>
      <c r="E490" s="133"/>
      <c r="F490" s="133"/>
      <c r="G490" s="133"/>
      <c r="H490" s="133"/>
      <c r="I490" s="133"/>
      <c r="J490" s="133"/>
      <c r="K490" s="133"/>
      <c r="L490" s="133"/>
      <c r="M490" s="59"/>
      <c r="N490" s="59"/>
    </row>
    <row r="491" spans="1:12" ht="12.75">
      <c r="A491" s="135" t="s">
        <v>17</v>
      </c>
      <c r="B491" s="92">
        <v>2405</v>
      </c>
      <c r="C491" s="93" t="s">
        <v>187</v>
      </c>
      <c r="D491" s="133"/>
      <c r="E491" s="133"/>
      <c r="F491" s="133"/>
      <c r="G491" s="133"/>
      <c r="H491" s="133"/>
      <c r="I491" s="133"/>
      <c r="J491" s="133"/>
      <c r="K491" s="133"/>
      <c r="L491" s="133"/>
    </row>
    <row r="492" spans="2:12" ht="12.75">
      <c r="B492" s="150" t="s">
        <v>351</v>
      </c>
      <c r="C492" s="136" t="s">
        <v>318</v>
      </c>
      <c r="D492" s="149">
        <f>D491</f>
        <v>0</v>
      </c>
      <c r="E492" s="133">
        <v>50</v>
      </c>
      <c r="F492" s="149">
        <f aca="true" t="shared" si="100" ref="F492:L492">F491</f>
        <v>0</v>
      </c>
      <c r="G492" s="149">
        <f t="shared" si="100"/>
        <v>0</v>
      </c>
      <c r="H492" s="149">
        <f t="shared" si="100"/>
        <v>0</v>
      </c>
      <c r="I492" s="149">
        <f t="shared" si="100"/>
        <v>0</v>
      </c>
      <c r="J492" s="149">
        <f t="shared" si="100"/>
        <v>0</v>
      </c>
      <c r="K492" s="149">
        <f t="shared" si="100"/>
        <v>0</v>
      </c>
      <c r="L492" s="149">
        <f t="shared" si="100"/>
        <v>0</v>
      </c>
    </row>
    <row r="493" spans="3:12" ht="12.75">
      <c r="C493" s="6"/>
      <c r="D493" s="10"/>
      <c r="E493" s="10"/>
      <c r="F493" s="10"/>
      <c r="G493" s="10"/>
      <c r="H493" s="10"/>
      <c r="I493" s="10"/>
      <c r="L493" s="10"/>
    </row>
    <row r="494" spans="1:14" ht="12.75">
      <c r="A494" s="10"/>
      <c r="B494" s="10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5"/>
      <c r="N494" s="5"/>
    </row>
    <row r="495" spans="1:14" ht="12.75">
      <c r="A495" s="10"/>
      <c r="B495" s="10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5"/>
      <c r="N495" s="5"/>
    </row>
    <row r="496" spans="1:14" ht="12.75">
      <c r="A496" s="10"/>
      <c r="B496" s="10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5"/>
      <c r="N496" s="5"/>
    </row>
    <row r="497" spans="1:14" ht="12.75">
      <c r="A497" s="10"/>
      <c r="B497" s="10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5"/>
      <c r="N497" s="5"/>
    </row>
    <row r="498" spans="1:14" ht="12.75">
      <c r="A498" s="10"/>
      <c r="B498" s="10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5"/>
      <c r="N498" s="5"/>
    </row>
    <row r="499" spans="1:14" ht="12.75">
      <c r="A499" s="10"/>
      <c r="B499" s="10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5"/>
      <c r="N499" s="5"/>
    </row>
    <row r="500" spans="1:14" ht="12.75">
      <c r="A500" s="10"/>
      <c r="B500" s="10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5"/>
      <c r="N500" s="5"/>
    </row>
    <row r="501" spans="1:14" ht="12.75">
      <c r="A501" s="10"/>
      <c r="B501" s="10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5"/>
      <c r="N501" s="5"/>
    </row>
    <row r="502" spans="1:14" ht="12.75">
      <c r="A502" s="10"/>
      <c r="B502" s="10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5"/>
      <c r="N502" s="5"/>
    </row>
    <row r="503" spans="1:14" ht="12.75">
      <c r="A503" s="10"/>
      <c r="B503" s="10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5"/>
      <c r="N503" s="5"/>
    </row>
    <row r="504" spans="1:14" ht="12.75">
      <c r="A504" s="10"/>
      <c r="B504" s="10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5"/>
      <c r="N504" s="5"/>
    </row>
    <row r="505" spans="1:14" ht="12.75">
      <c r="A505" s="10"/>
      <c r="B505" s="10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5"/>
      <c r="N505" s="5"/>
    </row>
    <row r="506" spans="1:14" ht="12.75">
      <c r="A506" s="10"/>
      <c r="B506" s="10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5"/>
      <c r="N506" s="5"/>
    </row>
    <row r="507" spans="1:14" ht="12.75">
      <c r="A507" s="10"/>
      <c r="B507" s="10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5"/>
      <c r="N507" s="5"/>
    </row>
    <row r="508" spans="1:14" ht="12.75">
      <c r="A508" s="10"/>
      <c r="B508" s="10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5"/>
      <c r="N508" s="5"/>
    </row>
    <row r="509" spans="1:14" ht="12.75">
      <c r="A509" s="10"/>
      <c r="B509" s="10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5"/>
      <c r="N509" s="5"/>
    </row>
    <row r="510" spans="1:14" ht="12.75">
      <c r="A510" s="10"/>
      <c r="B510" s="10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5"/>
      <c r="N510" s="5"/>
    </row>
    <row r="511" spans="4:12" ht="12.75">
      <c r="D511" s="10"/>
      <c r="E511" s="10"/>
      <c r="F511" s="10"/>
      <c r="G511" s="10"/>
      <c r="H511" s="10"/>
      <c r="I511" s="10"/>
      <c r="L511" s="10"/>
    </row>
    <row r="512" spans="4:12" ht="12.75">
      <c r="D512" s="10"/>
      <c r="E512" s="10"/>
      <c r="F512" s="10"/>
      <c r="G512" s="10"/>
      <c r="H512" s="10"/>
      <c r="I512" s="10"/>
      <c r="L512" s="10"/>
    </row>
    <row r="513" spans="4:12" ht="12.75">
      <c r="D513" s="10"/>
      <c r="E513" s="10"/>
      <c r="F513" s="10"/>
      <c r="G513" s="10"/>
      <c r="H513" s="10"/>
      <c r="I513" s="10"/>
      <c r="L513" s="10"/>
    </row>
    <row r="514" spans="4:12" ht="12.75">
      <c r="D514" s="10"/>
      <c r="E514" s="10"/>
      <c r="F514" s="10"/>
      <c r="G514" s="10"/>
      <c r="H514" s="10"/>
      <c r="I514" s="10"/>
      <c r="L514" s="10"/>
    </row>
  </sheetData>
  <sheetProtection/>
  <autoFilter ref="A21:P492"/>
  <mergeCells count="10">
    <mergeCell ref="J17:L17"/>
    <mergeCell ref="H16:I16"/>
    <mergeCell ref="D16:E16"/>
    <mergeCell ref="F16:G16"/>
    <mergeCell ref="J16:L16"/>
    <mergeCell ref="F7:I7"/>
    <mergeCell ref="F10:H10"/>
    <mergeCell ref="H17:I17"/>
    <mergeCell ref="D17:E17"/>
    <mergeCell ref="F17:G17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3" useFirstPageNumber="1" fitToHeight="22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Fainance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Buget Section</dc:creator>
  <cp:keywords/>
  <dc:description/>
  <cp:lastModifiedBy>sarita</cp:lastModifiedBy>
  <cp:lastPrinted>2012-06-23T07:39:48Z</cp:lastPrinted>
  <dcterms:created xsi:type="dcterms:W3CDTF">2004-06-05T04:32:33Z</dcterms:created>
  <dcterms:modified xsi:type="dcterms:W3CDTF">2012-06-23T10:29:56Z</dcterms:modified>
  <cp:category/>
  <cp:version/>
  <cp:contentType/>
  <cp:contentStatus/>
</cp:coreProperties>
</file>